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0" documentId="11_F25DC773A252ABDACC10489F715C76BE5BDE58E0" xr6:coauthVersionLast="47" xr6:coauthVersionMax="47" xr10:uidLastSave="{3169FEE2-2485-4898-8FAD-AB3A112BBFA9}"/>
  <bookViews>
    <workbookView xWindow="-120" yWindow="-120" windowWidth="24240" windowHeight="13020" xr2:uid="{00000000-000D-0000-FFFF-FFFF00000000}"/>
  </bookViews>
  <sheets>
    <sheet name="Sheet1" sheetId="1" r:id="rId1"/>
    <sheet name="T2" sheetId="2" r:id="rId2"/>
    <sheet name="T3,5" sheetId="3" r:id="rId3"/>
    <sheet name="T4" sheetId="4" r:id="rId4"/>
    <sheet name="T6" sheetId="5" r:id="rId5"/>
    <sheet name="CN" sheetId="6" r:id="rId6"/>
    <sheet name="A" sheetId="7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16" i="6"/>
  <c r="F15" i="6"/>
  <c r="F14" i="6"/>
  <c r="F13" i="6"/>
  <c r="F12" i="6"/>
  <c r="D11" i="6"/>
  <c r="F11" i="6" s="1"/>
  <c r="D10" i="6"/>
  <c r="F10" i="6" s="1"/>
  <c r="F9" i="6"/>
  <c r="F7" i="6"/>
  <c r="D15" i="5"/>
  <c r="F15" i="5" s="1"/>
  <c r="D14" i="5"/>
  <c r="F14" i="5" s="1"/>
  <c r="D13" i="5"/>
  <c r="F13" i="5" s="1"/>
  <c r="D12" i="5"/>
  <c r="F12" i="5" s="1"/>
  <c r="D11" i="5"/>
  <c r="F11" i="5" s="1"/>
  <c r="F10" i="5"/>
  <c r="F9" i="5"/>
  <c r="D8" i="5"/>
  <c r="F8" i="5" s="1"/>
  <c r="F7" i="5"/>
  <c r="D23" i="4"/>
  <c r="F22" i="4"/>
  <c r="F21" i="4"/>
  <c r="C21" i="4"/>
  <c r="B21" i="4"/>
  <c r="E20" i="4"/>
  <c r="F20" i="4" s="1"/>
  <c r="B20" i="4"/>
  <c r="E19" i="4"/>
  <c r="D19" i="4"/>
  <c r="F19" i="4" s="1"/>
  <c r="E18" i="4"/>
  <c r="F18" i="4" s="1"/>
  <c r="E17" i="4"/>
  <c r="F15" i="4"/>
  <c r="B15" i="4"/>
  <c r="F14" i="4"/>
  <c r="F13" i="4"/>
  <c r="D12" i="4"/>
  <c r="F12" i="4" s="1"/>
  <c r="F11" i="4"/>
  <c r="F10" i="4"/>
  <c r="B10" i="4"/>
  <c r="B19" i="4" s="1"/>
  <c r="F9" i="4"/>
  <c r="C9" i="4"/>
  <c r="C18" i="4" s="1"/>
  <c r="B9" i="4"/>
  <c r="D8" i="4"/>
  <c r="D17" i="4" s="1"/>
  <c r="F17" i="4" s="1"/>
  <c r="C8" i="4"/>
  <c r="B8" i="4"/>
  <c r="F7" i="4"/>
  <c r="D23" i="3"/>
  <c r="F23" i="3" s="1"/>
  <c r="E22" i="3"/>
  <c r="F22" i="3" s="1"/>
  <c r="F21" i="3"/>
  <c r="F20" i="3"/>
  <c r="E19" i="3"/>
  <c r="F19" i="3" s="1"/>
  <c r="B18" i="3"/>
  <c r="D17" i="3"/>
  <c r="F17" i="3" s="1"/>
  <c r="D16" i="3"/>
  <c r="F16" i="3" s="1"/>
  <c r="F15" i="3"/>
  <c r="F14" i="3"/>
  <c r="D13" i="3"/>
  <c r="F13" i="3" s="1"/>
  <c r="F12" i="3"/>
  <c r="F11" i="3"/>
  <c r="B11" i="3"/>
  <c r="B19" i="3" s="1"/>
  <c r="F10" i="3"/>
  <c r="F9" i="3"/>
  <c r="D8" i="3"/>
  <c r="F8" i="3" s="1"/>
  <c r="F7" i="3"/>
  <c r="D9" i="2"/>
  <c r="F9" i="2" s="1"/>
  <c r="D23" i="2"/>
  <c r="F23" i="2" s="1"/>
  <c r="E22" i="2"/>
  <c r="F22" i="2" s="1"/>
  <c r="F21" i="2"/>
  <c r="F20" i="2"/>
  <c r="E19" i="2"/>
  <c r="F19" i="2" s="1"/>
  <c r="B18" i="2"/>
  <c r="D17" i="2"/>
  <c r="F17" i="2" s="1"/>
  <c r="D16" i="2"/>
  <c r="F16" i="2" s="1"/>
  <c r="F15" i="2"/>
  <c r="F14" i="2"/>
  <c r="D13" i="2"/>
  <c r="F13" i="2" s="1"/>
  <c r="F12" i="2"/>
  <c r="F11" i="2"/>
  <c r="B11" i="2"/>
  <c r="B19" i="2" s="1"/>
  <c r="F10" i="2"/>
  <c r="D8" i="2"/>
  <c r="F8" i="2" s="1"/>
  <c r="F7" i="2"/>
  <c r="F60" i="1"/>
  <c r="F55" i="1"/>
  <c r="F54" i="1"/>
  <c r="F53" i="1"/>
  <c r="F51" i="1"/>
  <c r="G51" i="1" s="1"/>
  <c r="F49" i="1"/>
  <c r="F48" i="1"/>
  <c r="F47" i="1"/>
  <c r="F46" i="1"/>
  <c r="F45" i="1"/>
  <c r="F44" i="1"/>
  <c r="F43" i="1"/>
  <c r="F42" i="1"/>
  <c r="G41" i="1"/>
  <c r="F41" i="1"/>
  <c r="F39" i="1"/>
  <c r="D37" i="1"/>
  <c r="F37" i="1" s="1"/>
  <c r="F36" i="1"/>
  <c r="F35" i="1"/>
  <c r="F34" i="1"/>
  <c r="F33" i="1"/>
  <c r="F32" i="1"/>
  <c r="F31" i="1"/>
  <c r="F30" i="1"/>
  <c r="G30" i="1" s="1"/>
  <c r="F28" i="1"/>
  <c r="F27" i="1"/>
  <c r="F25" i="1"/>
  <c r="F24" i="1"/>
  <c r="F23" i="1"/>
  <c r="F22" i="1"/>
  <c r="F21" i="1"/>
  <c r="F20" i="1"/>
  <c r="F19" i="1"/>
  <c r="F18" i="1"/>
  <c r="G18" i="1" s="1"/>
  <c r="F16" i="1"/>
  <c r="F15" i="1"/>
  <c r="F13" i="1"/>
  <c r="F12" i="1"/>
  <c r="F11" i="1"/>
  <c r="F10" i="1"/>
  <c r="F9" i="1"/>
  <c r="F8" i="1"/>
  <c r="F7" i="1"/>
  <c r="F6" i="1"/>
  <c r="G7" i="6" l="1"/>
  <c r="H7" i="6" s="1"/>
  <c r="G7" i="5"/>
  <c r="H7" i="5" s="1"/>
  <c r="G7" i="4"/>
  <c r="H7" i="4" s="1"/>
  <c r="F8" i="4"/>
  <c r="D18" i="3"/>
  <c r="F18" i="3" s="1"/>
  <c r="G7" i="3" s="1"/>
  <c r="H7" i="3" s="1"/>
  <c r="G6" i="1"/>
  <c r="D18" i="2"/>
  <c r="F18" i="2" s="1"/>
  <c r="G7" i="2" s="1"/>
  <c r="H7" i="2" s="1"/>
</calcChain>
</file>

<file path=xl/sharedStrings.xml><?xml version="1.0" encoding="utf-8"?>
<sst xmlns="http://schemas.openxmlformats.org/spreadsheetml/2006/main" count="402" uniqueCount="108">
  <si>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</si>
  <si>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</si>
  <si>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</si>
  <si>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</si>
  <si>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</si>
  <si>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</si>
  <si>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</si>
  <si>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</si>
  <si>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</si>
  <si>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</si>
  <si>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</si>
  <si>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</si>
  <si>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Thứ 2</t>
  </si>
  <si>
    <t>Xôi nếp đỗ</t>
  </si>
  <si>
    <t>Hộp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</si>
  <si>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</si>
  <si>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</si>
  <si>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</si>
  <si>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</si>
  <si>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</si>
  <si>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</si>
  <si>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</si>
  <si>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</si>
  <si>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</si>
  <si>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</si>
  <si>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</si>
  <si>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</si>
  <si>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</si>
  <si>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Nước rửa bát Sunlight 400g</t>
  </si>
  <si>
    <t>Chai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</si>
  <si>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</si>
  <si>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</si>
  <si>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</si>
  <si>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</si>
  <si>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</si>
  <si>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</si>
  <si>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</si>
  <si>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</si>
  <si>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3;5</t>
  </si>
  <si>
    <t>Thứ 4</t>
  </si>
  <si>
    <t>Mì hảo hảo</t>
  </si>
  <si>
    <t>Xôi đỗ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</si>
  <si>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</si>
  <si>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</si>
  <si>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</si>
  <si>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</si>
  <si>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</si>
  <si>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</si>
  <si>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</si>
  <si>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</si>
  <si>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19.146đ/HS/ngày</t>
  </si>
  <si>
    <t>Gạo được cấp</t>
  </si>
  <si>
    <t>Mì tôm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</si>
  <si>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</si>
  <si>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</si>
  <si>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</si>
  <si>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</si>
  <si>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</si>
  <si>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</si>
  <si>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17.580đ/HS/ngày</t>
  </si>
  <si>
    <t>Tối:</t>
  </si>
  <si>
    <t>Thịt lợn rang</t>
  </si>
  <si>
    <t>Gang tay túi bóng</t>
  </si>
  <si>
    <t>Rẻ rửa</t>
  </si>
  <si>
    <t>Cái</t>
  </si>
  <si>
    <t>Cọ xoong</t>
  </si>
  <si>
    <t>Khăn lau</t>
  </si>
  <si>
    <t>Người Lập</t>
  </si>
  <si>
    <t>Hiệu Trưởng</t>
  </si>
  <si>
    <t>Nguyễn Bùi Hải Đăng</t>
  </si>
  <si>
    <t>Lê Bảo Khương</t>
  </si>
  <si>
    <t>39.822đ/HS/ngày</t>
  </si>
  <si>
    <t>36.712đ/HS/ngày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</si>
  <si>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</si>
  <si>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</si>
  <si>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</si>
  <si>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</si>
  <si>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</si>
  <si>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</si>
  <si>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</si>
  <si>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</si>
  <si>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</si>
  <si>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</si>
  <si>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</si>
  <si>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</si>
  <si>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</si>
  <si>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Tổng số học sinh ăn trong ngày là: 219 em</t>
  </si>
  <si>
    <t>XÁC NHẬN CỦA BGH</t>
  </si>
  <si>
    <t>MÌ tôm hảo hảo</t>
  </si>
  <si>
    <t>34.189đ/HS/Ngày</t>
  </si>
  <si>
    <t>219 em x 34.189 = 7.487.500 đ</t>
  </si>
  <si>
    <t>Thực hiện từ: 22/9 đến 28/09/2025</t>
  </si>
  <si>
    <t>Tổng số tiền ăn tuần 4</t>
  </si>
  <si>
    <t>Thứ 2 ngày …... Tháng 9 năm 2025</t>
  </si>
  <si>
    <t>219 em x 36.712 = 8.040.000 đ</t>
  </si>
  <si>
    <t>Thứ 4, ngày …... tháng 9 năm 2025</t>
  </si>
  <si>
    <t>Số Lượng</t>
  </si>
  <si>
    <t>Mì chính Vedan</t>
  </si>
  <si>
    <t>219 em x 39.822 = 8.721.000 đ</t>
  </si>
  <si>
    <t>BẢNG THỰC ĐƠN TUẦN 4 CỦA HỌC SINH BÁN TRÚ (219 học sinh)</t>
  </si>
  <si>
    <t>Thứ 6, ngày …... Tháng 9 Năm 2025</t>
  </si>
  <si>
    <t>Trứng gà</t>
  </si>
  <si>
    <t>219 em x 19.146 = 4.193.000 đ</t>
  </si>
  <si>
    <t>Chủ nhật, ngày …... Tháng 9 Năm 2025</t>
  </si>
  <si>
    <t>Găng tay túi bóng</t>
  </si>
  <si>
    <t>Rẻ rửa bát</t>
  </si>
  <si>
    <t>219 em x 17.580 = 3.850.000 đ</t>
  </si>
  <si>
    <t>Thứ 2;3 ngày …... Tháng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</si>
</sst>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0" fillId="0" borderId="0" xfId="0" applyNumberForma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textRotation="180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K&#7871;%20to&#225;n/Th&#7921;c%20&#273;&#417;n%20&#259;n%20T11.xlsx" TargetMode="External"/><Relationship Id="rId1" Type="http://schemas.openxmlformats.org/officeDocument/2006/relationships/externalLinkPath" Target="/fcf5f757af0654b6/M&#225;y%20t&#237;nh/K&#7871;%20to&#225;n/Th&#7921;c%20&#273;&#417;n%20&#259;n%20T1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Ch&#7913;ng%20t&#7915;%20&#259;n%20T9/T&#272;%20tu&#7847;n%203.xlsx" TargetMode="External"/><Relationship Id="rId1" Type="http://schemas.openxmlformats.org/officeDocument/2006/relationships/externalLinkPath" Target="T&#272;%20tu&#7847;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8">
          <cell r="D8">
            <v>15</v>
          </cell>
        </row>
        <row r="9">
          <cell r="D9">
            <v>23</v>
          </cell>
        </row>
        <row r="30">
          <cell r="D30">
            <v>11.5</v>
          </cell>
        </row>
        <row r="33">
          <cell r="D33">
            <v>12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3</v>
          </cell>
        </row>
        <row r="37">
          <cell r="D37">
            <v>0.3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khai ăn BT Thứ 3+5"/>
      <sheetName val="Công khai ăn BT Thứ 2+4"/>
      <sheetName val="Công khai ăn BT thứ 6"/>
    </sheetNames>
    <sheetDataSet>
      <sheetData sheetId="0" refreshError="1">
        <row r="15">
          <cell r="B15" t="str">
            <v>Nước rửa bát Sunlight 400g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0">
          <cell r="E20">
            <v>27000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4">
          <cell r="B24" t="str">
            <v>Nước rửa bát Sunlight 400g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"/>
      <sheetName val="Thứ 3;5"/>
      <sheetName val="Thứ 4"/>
      <sheetName val="Thứ 6"/>
      <sheetName val="Chủ nhật"/>
    </sheetNames>
    <sheetDataSet>
      <sheetData sheetId="0">
        <row r="31">
          <cell r="D31">
            <v>37.700000000000003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19" zoomScaleNormal="100" workbookViewId="0">
      <selection activeCell="N50" sqref="N50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3" x14ac:dyDescent="0.25">
      <c r="A1" s="104" t="s">
        <v>0</v>
      </c>
      <c r="B1" s="104"/>
      <c r="C1" s="104"/>
      <c r="D1" s="104"/>
      <c r="E1" s="104"/>
      <c r="F1" s="1"/>
      <c r="G1" s="1"/>
      <c r="H1" s="1"/>
      <c r="I1" s="1"/>
      <c r="J1" s="1"/>
    </row>
    <row r="2" spans="1:13" x14ac:dyDescent="0.25">
      <c r="A2" s="104" t="s">
        <v>1</v>
      </c>
      <c r="B2" s="104"/>
      <c r="C2" s="104"/>
      <c r="D2" s="104"/>
      <c r="E2" s="104"/>
      <c r="F2" s="1"/>
      <c r="G2" s="1"/>
      <c r="H2" s="1"/>
      <c r="I2" s="1"/>
      <c r="J2" s="1"/>
    </row>
    <row r="3" spans="1:13" ht="15.75" x14ac:dyDescent="0.25">
      <c r="A3" s="105" t="s">
        <v>99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3" ht="18.75" x14ac:dyDescent="0.3">
      <c r="A4" s="106" t="s">
        <v>91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100" t="s">
        <v>12</v>
      </c>
      <c r="B6" s="3" t="s">
        <v>40</v>
      </c>
      <c r="C6" s="3" t="s">
        <v>36</v>
      </c>
      <c r="D6" s="4">
        <v>219</v>
      </c>
      <c r="E6" s="3">
        <v>5500</v>
      </c>
      <c r="F6" s="3">
        <f t="shared" ref="F6:F13" si="0">E6*D6</f>
        <v>1204500</v>
      </c>
      <c r="G6" s="85">
        <f>SUM(F6:F16)</f>
        <v>7487500</v>
      </c>
      <c r="H6" s="87" t="s">
        <v>89</v>
      </c>
      <c r="I6" s="5" t="s">
        <v>15</v>
      </c>
      <c r="J6" s="78" t="s">
        <v>16</v>
      </c>
    </row>
    <row r="7" spans="1:13" x14ac:dyDescent="0.25">
      <c r="A7" s="84"/>
      <c r="B7" s="6" t="s">
        <v>17</v>
      </c>
      <c r="C7" s="6" t="s">
        <v>18</v>
      </c>
      <c r="D7" s="7">
        <v>26</v>
      </c>
      <c r="E7" s="6">
        <v>110000</v>
      </c>
      <c r="F7" s="6">
        <f t="shared" si="0"/>
        <v>2860000</v>
      </c>
      <c r="G7" s="86"/>
      <c r="H7" s="88"/>
      <c r="I7" s="9" t="s">
        <v>19</v>
      </c>
      <c r="J7" s="79"/>
    </row>
    <row r="8" spans="1:13" ht="25.5" x14ac:dyDescent="0.25">
      <c r="A8" s="84"/>
      <c r="B8" s="10" t="s">
        <v>20</v>
      </c>
      <c r="C8" s="6" t="s">
        <v>18</v>
      </c>
      <c r="D8" s="7">
        <v>15</v>
      </c>
      <c r="E8" s="6">
        <v>140000</v>
      </c>
      <c r="F8" s="6">
        <f t="shared" si="0"/>
        <v>2100000</v>
      </c>
      <c r="G8" s="86"/>
      <c r="H8" s="88"/>
      <c r="I8" s="8"/>
      <c r="J8" s="79"/>
    </row>
    <row r="9" spans="1:13" x14ac:dyDescent="0.25">
      <c r="A9" s="84"/>
      <c r="B9" s="6" t="s">
        <v>21</v>
      </c>
      <c r="C9" s="6" t="s">
        <v>18</v>
      </c>
      <c r="D9" s="7">
        <v>23</v>
      </c>
      <c r="E9" s="6">
        <v>23000</v>
      </c>
      <c r="F9" s="6">
        <f t="shared" si="0"/>
        <v>529000</v>
      </c>
      <c r="G9" s="86"/>
      <c r="H9" s="88"/>
      <c r="I9" s="8" t="s">
        <v>22</v>
      </c>
      <c r="J9" s="79"/>
      <c r="M9" s="56"/>
    </row>
    <row r="10" spans="1:13" x14ac:dyDescent="0.25">
      <c r="A10" s="84"/>
      <c r="B10" s="6" t="s">
        <v>23</v>
      </c>
      <c r="C10" s="6" t="s">
        <v>18</v>
      </c>
      <c r="D10" s="7">
        <v>24.1</v>
      </c>
      <c r="E10" s="6">
        <v>20000</v>
      </c>
      <c r="F10" s="6">
        <f t="shared" si="0"/>
        <v>482000</v>
      </c>
      <c r="G10" s="86"/>
      <c r="H10" s="88"/>
      <c r="I10" s="11" t="s">
        <v>24</v>
      </c>
      <c r="J10" s="79"/>
    </row>
    <row r="11" spans="1:13" ht="25.5" x14ac:dyDescent="0.25">
      <c r="A11" s="84"/>
      <c r="B11" s="10" t="s">
        <v>25</v>
      </c>
      <c r="C11" s="12" t="s">
        <v>26</v>
      </c>
      <c r="D11" s="7">
        <v>2</v>
      </c>
      <c r="E11" s="12">
        <v>60000</v>
      </c>
      <c r="F11" s="6">
        <f t="shared" si="0"/>
        <v>120000</v>
      </c>
      <c r="G11" s="86"/>
      <c r="H11" s="88"/>
      <c r="I11" s="11" t="s">
        <v>27</v>
      </c>
      <c r="J11" s="79"/>
    </row>
    <row r="12" spans="1:13" ht="25.5" x14ac:dyDescent="0.25">
      <c r="A12" s="84"/>
      <c r="B12" s="10" t="s">
        <v>28</v>
      </c>
      <c r="C12" s="12" t="s">
        <v>29</v>
      </c>
      <c r="D12" s="7">
        <v>5</v>
      </c>
      <c r="E12" s="12">
        <v>16000</v>
      </c>
      <c r="F12" s="6">
        <f t="shared" si="0"/>
        <v>80000</v>
      </c>
      <c r="G12" s="86"/>
      <c r="H12" s="88"/>
      <c r="I12" s="8"/>
      <c r="J12" s="79"/>
    </row>
    <row r="13" spans="1:13" x14ac:dyDescent="0.25">
      <c r="A13" s="84"/>
      <c r="B13" s="6" t="s">
        <v>30</v>
      </c>
      <c r="C13" s="12" t="s">
        <v>18</v>
      </c>
      <c r="D13" s="13">
        <v>0.5</v>
      </c>
      <c r="E13" s="12">
        <v>50000</v>
      </c>
      <c r="F13" s="6">
        <f t="shared" si="0"/>
        <v>25000</v>
      </c>
      <c r="G13" s="86"/>
      <c r="H13" s="88"/>
      <c r="I13" s="8" t="s">
        <v>31</v>
      </c>
      <c r="J13" s="79"/>
    </row>
    <row r="14" spans="1:13" x14ac:dyDescent="0.25">
      <c r="A14" s="84"/>
      <c r="B14" s="6" t="s">
        <v>32</v>
      </c>
      <c r="C14" s="12" t="s">
        <v>18</v>
      </c>
      <c r="D14" s="13">
        <v>0.5</v>
      </c>
      <c r="E14" s="12">
        <v>70000</v>
      </c>
      <c r="F14" s="6">
        <v>35000</v>
      </c>
      <c r="G14" s="86"/>
      <c r="H14" s="88"/>
      <c r="I14" s="11" t="s">
        <v>33</v>
      </c>
      <c r="J14" s="79"/>
      <c r="M14" s="56"/>
    </row>
    <row r="15" spans="1:13" x14ac:dyDescent="0.25">
      <c r="A15" s="84"/>
      <c r="B15" s="6" t="s">
        <v>34</v>
      </c>
      <c r="C15" s="12" t="s">
        <v>18</v>
      </c>
      <c r="D15" s="7">
        <v>0.4</v>
      </c>
      <c r="E15" s="12">
        <v>70000</v>
      </c>
      <c r="F15" s="6">
        <f>D15*E15</f>
        <v>28000</v>
      </c>
      <c r="G15" s="86"/>
      <c r="H15" s="88"/>
      <c r="I15" s="11" t="s">
        <v>27</v>
      </c>
      <c r="J15" s="79"/>
    </row>
    <row r="16" spans="1:13" x14ac:dyDescent="0.25">
      <c r="A16" s="84"/>
      <c r="B16" s="6" t="s">
        <v>35</v>
      </c>
      <c r="C16" s="12" t="s">
        <v>36</v>
      </c>
      <c r="D16" s="7">
        <v>2</v>
      </c>
      <c r="E16" s="12">
        <v>12000</v>
      </c>
      <c r="F16" s="6">
        <f>D16*E16</f>
        <v>24000</v>
      </c>
      <c r="G16" s="86"/>
      <c r="H16" s="88"/>
      <c r="I16" s="8"/>
      <c r="J16" s="79"/>
    </row>
    <row r="17" spans="1:10" x14ac:dyDescent="0.25">
      <c r="A17" s="101"/>
      <c r="B17" s="14" t="s">
        <v>37</v>
      </c>
      <c r="C17" s="14" t="s">
        <v>18</v>
      </c>
      <c r="D17" s="15">
        <v>113</v>
      </c>
      <c r="E17" s="14"/>
      <c r="F17" s="14"/>
      <c r="G17" s="102"/>
      <c r="H17" s="103"/>
      <c r="I17" s="16"/>
      <c r="J17" s="80"/>
    </row>
    <row r="18" spans="1:10" x14ac:dyDescent="0.25">
      <c r="A18" s="100" t="s">
        <v>38</v>
      </c>
      <c r="B18" s="3" t="s">
        <v>13</v>
      </c>
      <c r="C18" s="3" t="s">
        <v>14</v>
      </c>
      <c r="D18" s="4">
        <v>219</v>
      </c>
      <c r="E18" s="3">
        <v>8000</v>
      </c>
      <c r="F18" s="3">
        <f t="shared" ref="F18:F25" si="1">E18*D18</f>
        <v>1752000</v>
      </c>
      <c r="G18" s="85">
        <f>SUM(F18:F28)</f>
        <v>8040000</v>
      </c>
      <c r="H18" s="87" t="s">
        <v>72</v>
      </c>
      <c r="I18" s="5" t="s">
        <v>15</v>
      </c>
      <c r="J18" s="78" t="s">
        <v>16</v>
      </c>
    </row>
    <row r="19" spans="1:10" x14ac:dyDescent="0.25">
      <c r="A19" s="84"/>
      <c r="B19" s="6" t="s">
        <v>17</v>
      </c>
      <c r="C19" s="6" t="s">
        <v>18</v>
      </c>
      <c r="D19" s="7">
        <v>26</v>
      </c>
      <c r="E19" s="6">
        <v>110000</v>
      </c>
      <c r="F19" s="6">
        <f t="shared" si="1"/>
        <v>2860000</v>
      </c>
      <c r="G19" s="86"/>
      <c r="H19" s="88"/>
      <c r="I19" s="9" t="s">
        <v>13</v>
      </c>
      <c r="J19" s="79"/>
    </row>
    <row r="20" spans="1:10" ht="25.5" x14ac:dyDescent="0.25">
      <c r="A20" s="84"/>
      <c r="B20" s="10" t="s">
        <v>20</v>
      </c>
      <c r="C20" s="6" t="s">
        <v>18</v>
      </c>
      <c r="D20" s="7">
        <v>15</v>
      </c>
      <c r="E20" s="6">
        <v>140000</v>
      </c>
      <c r="F20" s="6">
        <f t="shared" si="1"/>
        <v>2100000</v>
      </c>
      <c r="G20" s="86"/>
      <c r="H20" s="88"/>
      <c r="I20" s="8"/>
      <c r="J20" s="79"/>
    </row>
    <row r="21" spans="1:10" x14ac:dyDescent="0.25">
      <c r="A21" s="84"/>
      <c r="B21" s="6" t="s">
        <v>21</v>
      </c>
      <c r="C21" s="6" t="s">
        <v>18</v>
      </c>
      <c r="D21" s="7">
        <v>23</v>
      </c>
      <c r="E21" s="6">
        <v>23000</v>
      </c>
      <c r="F21" s="6">
        <f t="shared" si="1"/>
        <v>529000</v>
      </c>
      <c r="G21" s="86"/>
      <c r="H21" s="88"/>
      <c r="I21" s="8" t="s">
        <v>22</v>
      </c>
      <c r="J21" s="79"/>
    </row>
    <row r="22" spans="1:10" x14ac:dyDescent="0.25">
      <c r="A22" s="84"/>
      <c r="B22" s="6" t="s">
        <v>23</v>
      </c>
      <c r="C22" s="6" t="s">
        <v>18</v>
      </c>
      <c r="D22" s="7">
        <v>24</v>
      </c>
      <c r="E22" s="6">
        <v>20000</v>
      </c>
      <c r="F22" s="6">
        <f t="shared" si="1"/>
        <v>480000</v>
      </c>
      <c r="G22" s="86"/>
      <c r="H22" s="88"/>
      <c r="I22" s="11" t="s">
        <v>24</v>
      </c>
      <c r="J22" s="79"/>
    </row>
    <row r="23" spans="1:10" ht="25.5" x14ac:dyDescent="0.25">
      <c r="A23" s="84"/>
      <c r="B23" s="10" t="s">
        <v>25</v>
      </c>
      <c r="C23" s="12" t="s">
        <v>26</v>
      </c>
      <c r="D23" s="7">
        <v>2</v>
      </c>
      <c r="E23" s="12">
        <v>60000</v>
      </c>
      <c r="F23" s="6">
        <f t="shared" si="1"/>
        <v>120000</v>
      </c>
      <c r="G23" s="86"/>
      <c r="H23" s="88"/>
      <c r="I23" s="11" t="s">
        <v>27</v>
      </c>
      <c r="J23" s="79"/>
    </row>
    <row r="24" spans="1:10" ht="25.5" x14ac:dyDescent="0.25">
      <c r="A24" s="84"/>
      <c r="B24" s="10" t="s">
        <v>28</v>
      </c>
      <c r="C24" s="12" t="s">
        <v>29</v>
      </c>
      <c r="D24" s="7">
        <v>5</v>
      </c>
      <c r="E24" s="12">
        <v>16000</v>
      </c>
      <c r="F24" s="6">
        <f t="shared" si="1"/>
        <v>80000</v>
      </c>
      <c r="G24" s="86"/>
      <c r="H24" s="88"/>
      <c r="I24" s="8"/>
      <c r="J24" s="79"/>
    </row>
    <row r="25" spans="1:10" x14ac:dyDescent="0.25">
      <c r="A25" s="84"/>
      <c r="B25" s="6" t="s">
        <v>30</v>
      </c>
      <c r="C25" s="12" t="s">
        <v>18</v>
      </c>
      <c r="D25" s="13">
        <v>0.5</v>
      </c>
      <c r="E25" s="12">
        <v>50000</v>
      </c>
      <c r="F25" s="6">
        <f t="shared" si="1"/>
        <v>25000</v>
      </c>
      <c r="G25" s="86"/>
      <c r="H25" s="88"/>
      <c r="I25" s="8" t="s">
        <v>31</v>
      </c>
      <c r="J25" s="79"/>
    </row>
    <row r="26" spans="1:10" x14ac:dyDescent="0.25">
      <c r="A26" s="84"/>
      <c r="B26" s="6" t="s">
        <v>32</v>
      </c>
      <c r="C26" s="12" t="s">
        <v>18</v>
      </c>
      <c r="D26" s="13">
        <v>0.5</v>
      </c>
      <c r="E26" s="12">
        <v>70000</v>
      </c>
      <c r="F26" s="6">
        <v>35000</v>
      </c>
      <c r="G26" s="86"/>
      <c r="H26" s="88"/>
      <c r="I26" s="11" t="s">
        <v>33</v>
      </c>
      <c r="J26" s="79"/>
    </row>
    <row r="27" spans="1:10" x14ac:dyDescent="0.25">
      <c r="A27" s="84"/>
      <c r="B27" s="6" t="s">
        <v>34</v>
      </c>
      <c r="C27" s="12" t="s">
        <v>18</v>
      </c>
      <c r="D27" s="7">
        <v>0.5</v>
      </c>
      <c r="E27" s="12">
        <v>70000</v>
      </c>
      <c r="F27" s="6">
        <f>D27*E27</f>
        <v>35000</v>
      </c>
      <c r="G27" s="86"/>
      <c r="H27" s="88"/>
      <c r="I27" s="11" t="s">
        <v>27</v>
      </c>
      <c r="J27" s="79"/>
    </row>
    <row r="28" spans="1:10" x14ac:dyDescent="0.25">
      <c r="A28" s="84"/>
      <c r="B28" s="6" t="s">
        <v>35</v>
      </c>
      <c r="C28" s="12" t="s">
        <v>36</v>
      </c>
      <c r="D28" s="7">
        <v>2</v>
      </c>
      <c r="E28" s="12">
        <v>12000</v>
      </c>
      <c r="F28" s="6">
        <f>D28*E28</f>
        <v>24000</v>
      </c>
      <c r="G28" s="86"/>
      <c r="H28" s="88"/>
      <c r="I28" s="8"/>
      <c r="J28" s="79"/>
    </row>
    <row r="29" spans="1:10" x14ac:dyDescent="0.25">
      <c r="A29" s="101"/>
      <c r="B29" s="14" t="s">
        <v>37</v>
      </c>
      <c r="C29" s="14" t="s">
        <v>18</v>
      </c>
      <c r="D29" s="15">
        <v>113</v>
      </c>
      <c r="E29" s="14"/>
      <c r="F29" s="14"/>
      <c r="G29" s="102"/>
      <c r="H29" s="103"/>
      <c r="I29" s="16"/>
      <c r="J29" s="80"/>
    </row>
    <row r="30" spans="1:10" x14ac:dyDescent="0.25">
      <c r="A30" s="100" t="s">
        <v>39</v>
      </c>
      <c r="B30" s="23" t="s">
        <v>13</v>
      </c>
      <c r="C30" s="3" t="s">
        <v>36</v>
      </c>
      <c r="D30" s="4">
        <v>219</v>
      </c>
      <c r="E30" s="3">
        <v>8000</v>
      </c>
      <c r="F30" s="3">
        <f>E30*D30</f>
        <v>1752000</v>
      </c>
      <c r="G30" s="85">
        <f>SUM(F30:F40)</f>
        <v>8721000</v>
      </c>
      <c r="H30" s="87" t="s">
        <v>71</v>
      </c>
      <c r="I30" s="77" t="s">
        <v>41</v>
      </c>
      <c r="J30" s="78" t="s">
        <v>16</v>
      </c>
    </row>
    <row r="31" spans="1:10" ht="25.5" x14ac:dyDescent="0.25">
      <c r="A31" s="84"/>
      <c r="B31" s="10" t="s">
        <v>20</v>
      </c>
      <c r="C31" s="6" t="s">
        <v>18</v>
      </c>
      <c r="D31" s="7">
        <v>37.700000000000003</v>
      </c>
      <c r="E31" s="6">
        <v>140000</v>
      </c>
      <c r="F31" s="6">
        <f>E31*D31</f>
        <v>5278000</v>
      </c>
      <c r="G31" s="86"/>
      <c r="H31" s="88"/>
      <c r="I31" s="9"/>
      <c r="J31" s="79"/>
    </row>
    <row r="32" spans="1:10" x14ac:dyDescent="0.25">
      <c r="A32" s="84"/>
      <c r="B32" s="6" t="s">
        <v>42</v>
      </c>
      <c r="C32" s="6" t="s">
        <v>18</v>
      </c>
      <c r="D32" s="7">
        <v>14</v>
      </c>
      <c r="E32" s="6">
        <v>27000</v>
      </c>
      <c r="F32" s="6">
        <f>E32*D32</f>
        <v>378000</v>
      </c>
      <c r="G32" s="86"/>
      <c r="H32" s="88"/>
      <c r="I32" s="8" t="s">
        <v>22</v>
      </c>
      <c r="J32" s="79"/>
    </row>
    <row r="33" spans="1:10" ht="25.5" x14ac:dyDescent="0.25">
      <c r="A33" s="84"/>
      <c r="B33" s="6" t="s">
        <v>43</v>
      </c>
      <c r="C33" s="6" t="s">
        <v>18</v>
      </c>
      <c r="D33" s="7">
        <v>23</v>
      </c>
      <c r="E33" s="6">
        <v>25000</v>
      </c>
      <c r="F33" s="6">
        <f>E33*D33</f>
        <v>575000</v>
      </c>
      <c r="G33" s="86"/>
      <c r="H33" s="88"/>
      <c r="I33" s="20" t="s">
        <v>44</v>
      </c>
      <c r="J33" s="79"/>
    </row>
    <row r="34" spans="1:10" x14ac:dyDescent="0.25">
      <c r="A34" s="84"/>
      <c r="B34" s="6" t="s">
        <v>45</v>
      </c>
      <c r="C34" s="6" t="s">
        <v>18</v>
      </c>
      <c r="D34" s="7">
        <v>24</v>
      </c>
      <c r="E34" s="6">
        <v>20000</v>
      </c>
      <c r="F34" s="6">
        <f>E34*D34</f>
        <v>480000</v>
      </c>
      <c r="G34" s="86"/>
      <c r="H34" s="88"/>
      <c r="I34" s="9" t="s">
        <v>46</v>
      </c>
      <c r="J34" s="79"/>
    </row>
    <row r="35" spans="1:10" x14ac:dyDescent="0.25">
      <c r="A35" s="84"/>
      <c r="B35" s="12" t="s">
        <v>47</v>
      </c>
      <c r="C35" s="12" t="s">
        <v>18</v>
      </c>
      <c r="D35" s="21">
        <v>2.4</v>
      </c>
      <c r="E35" s="12">
        <v>35000</v>
      </c>
      <c r="F35" s="12">
        <f>D35*E35</f>
        <v>84000</v>
      </c>
      <c r="G35" s="86"/>
      <c r="H35" s="88"/>
      <c r="I35" s="9"/>
      <c r="J35" s="79"/>
    </row>
    <row r="36" spans="1:10" ht="25.5" x14ac:dyDescent="0.25">
      <c r="A36" s="84"/>
      <c r="B36" s="10" t="s">
        <v>28</v>
      </c>
      <c r="C36" s="12" t="s">
        <v>29</v>
      </c>
      <c r="D36" s="7">
        <v>5</v>
      </c>
      <c r="E36" s="12">
        <v>16000</v>
      </c>
      <c r="F36" s="6">
        <f>E36*D36</f>
        <v>80000</v>
      </c>
      <c r="G36" s="86"/>
      <c r="H36" s="88"/>
      <c r="I36" s="8" t="s">
        <v>31</v>
      </c>
      <c r="J36" s="79"/>
    </row>
    <row r="37" spans="1:10" x14ac:dyDescent="0.25">
      <c r="A37" s="84"/>
      <c r="B37" s="6" t="s">
        <v>32</v>
      </c>
      <c r="C37" s="12" t="s">
        <v>18</v>
      </c>
      <c r="D37" s="7">
        <f>0.5</f>
        <v>0.5</v>
      </c>
      <c r="E37" s="12">
        <v>70000</v>
      </c>
      <c r="F37" s="6">
        <f>E37*D37</f>
        <v>35000</v>
      </c>
      <c r="G37" s="86"/>
      <c r="H37" s="88"/>
      <c r="I37" s="99" t="s">
        <v>48</v>
      </c>
      <c r="J37" s="79"/>
    </row>
    <row r="38" spans="1:10" x14ac:dyDescent="0.25">
      <c r="A38" s="84"/>
      <c r="B38" s="6" t="s">
        <v>34</v>
      </c>
      <c r="C38" s="12" t="s">
        <v>18</v>
      </c>
      <c r="D38" s="7">
        <v>0.5</v>
      </c>
      <c r="E38" s="12">
        <v>70000</v>
      </c>
      <c r="F38" s="6">
        <v>35000</v>
      </c>
      <c r="G38" s="86"/>
      <c r="H38" s="88"/>
      <c r="I38" s="99"/>
      <c r="J38" s="79"/>
    </row>
    <row r="39" spans="1:10" x14ac:dyDescent="0.25">
      <c r="A39" s="84"/>
      <c r="B39" s="6" t="s">
        <v>35</v>
      </c>
      <c r="C39" s="12" t="s">
        <v>36</v>
      </c>
      <c r="D39" s="7">
        <v>2</v>
      </c>
      <c r="E39" s="12">
        <v>12000</v>
      </c>
      <c r="F39" s="6">
        <f>D39*E39</f>
        <v>24000</v>
      </c>
      <c r="G39" s="86"/>
      <c r="H39" s="88"/>
      <c r="I39" s="9" t="s">
        <v>46</v>
      </c>
      <c r="J39" s="79"/>
    </row>
    <row r="40" spans="1:10" x14ac:dyDescent="0.25">
      <c r="A40" s="101"/>
      <c r="B40" s="14" t="s">
        <v>37</v>
      </c>
      <c r="C40" s="14" t="s">
        <v>18</v>
      </c>
      <c r="D40" s="15">
        <v>113</v>
      </c>
      <c r="E40" s="14"/>
      <c r="F40" s="14"/>
      <c r="G40" s="102"/>
      <c r="H40" s="103"/>
      <c r="I40" s="22"/>
      <c r="J40" s="80"/>
    </row>
    <row r="41" spans="1:10" x14ac:dyDescent="0.25">
      <c r="A41" s="100" t="s">
        <v>49</v>
      </c>
      <c r="B41" s="3" t="s">
        <v>13</v>
      </c>
      <c r="C41" s="3" t="s">
        <v>14</v>
      </c>
      <c r="D41" s="4">
        <v>219</v>
      </c>
      <c r="E41" s="3">
        <v>8000</v>
      </c>
      <c r="F41" s="3">
        <f t="shared" ref="F41:F46" si="2">E41*D41</f>
        <v>1752000</v>
      </c>
      <c r="G41" s="85">
        <f>SUM(F41:F49)</f>
        <v>4193000</v>
      </c>
      <c r="H41" s="87" t="s">
        <v>50</v>
      </c>
      <c r="I41" s="5" t="s">
        <v>15</v>
      </c>
      <c r="J41" s="78" t="s">
        <v>51</v>
      </c>
    </row>
    <row r="42" spans="1:10" ht="25.5" x14ac:dyDescent="0.25">
      <c r="A42" s="84"/>
      <c r="B42" s="10" t="s">
        <v>20</v>
      </c>
      <c r="C42" s="6" t="s">
        <v>18</v>
      </c>
      <c r="D42" s="7">
        <v>11.5</v>
      </c>
      <c r="E42" s="6">
        <v>140000</v>
      </c>
      <c r="F42" s="6">
        <f t="shared" si="2"/>
        <v>1610000</v>
      </c>
      <c r="G42" s="86"/>
      <c r="H42" s="88"/>
      <c r="I42" s="9" t="s">
        <v>52</v>
      </c>
      <c r="J42" s="79"/>
    </row>
    <row r="43" spans="1:10" x14ac:dyDescent="0.25">
      <c r="A43" s="84"/>
      <c r="B43" s="10" t="s">
        <v>53</v>
      </c>
      <c r="C43" s="12" t="s">
        <v>54</v>
      </c>
      <c r="D43" s="7">
        <v>80</v>
      </c>
      <c r="E43" s="6">
        <v>4500</v>
      </c>
      <c r="F43" s="6">
        <f>D43*E43</f>
        <v>360000</v>
      </c>
      <c r="G43" s="86"/>
      <c r="H43" s="88"/>
      <c r="I43" s="9"/>
      <c r="J43" s="79"/>
    </row>
    <row r="44" spans="1:10" x14ac:dyDescent="0.25">
      <c r="A44" s="84"/>
      <c r="B44" s="6" t="s">
        <v>23</v>
      </c>
      <c r="C44" s="12" t="s">
        <v>18</v>
      </c>
      <c r="D44" s="7">
        <v>12</v>
      </c>
      <c r="E44" s="6">
        <v>20000</v>
      </c>
      <c r="F44" s="6">
        <f t="shared" si="2"/>
        <v>240000</v>
      </c>
      <c r="G44" s="86"/>
      <c r="H44" s="88"/>
      <c r="I44" s="99" t="s">
        <v>55</v>
      </c>
      <c r="J44" s="79"/>
    </row>
    <row r="45" spans="1:10" x14ac:dyDescent="0.25">
      <c r="A45" s="84"/>
      <c r="B45" s="6" t="s">
        <v>56</v>
      </c>
      <c r="C45" s="12" t="s">
        <v>36</v>
      </c>
      <c r="D45" s="7">
        <v>12</v>
      </c>
      <c r="E45" s="12">
        <v>10000</v>
      </c>
      <c r="F45" s="12">
        <f t="shared" si="2"/>
        <v>120000</v>
      </c>
      <c r="G45" s="86"/>
      <c r="H45" s="88"/>
      <c r="I45" s="99"/>
      <c r="J45" s="79"/>
    </row>
    <row r="46" spans="1:10" x14ac:dyDescent="0.25">
      <c r="A46" s="84"/>
      <c r="B46" s="6" t="s">
        <v>57</v>
      </c>
      <c r="C46" s="12" t="s">
        <v>18</v>
      </c>
      <c r="D46" s="7">
        <v>1</v>
      </c>
      <c r="E46" s="12">
        <v>30000</v>
      </c>
      <c r="F46" s="12">
        <f t="shared" si="2"/>
        <v>30000</v>
      </c>
      <c r="G46" s="86"/>
      <c r="H46" s="88"/>
      <c r="I46" s="20" t="s">
        <v>27</v>
      </c>
      <c r="J46" s="79"/>
    </row>
    <row r="47" spans="1:10" x14ac:dyDescent="0.25">
      <c r="A47" s="84"/>
      <c r="B47" s="6" t="s">
        <v>35</v>
      </c>
      <c r="C47" s="12" t="s">
        <v>36</v>
      </c>
      <c r="D47" s="7">
        <v>1</v>
      </c>
      <c r="E47" s="12">
        <v>12000</v>
      </c>
      <c r="F47" s="6">
        <f>D47*E47</f>
        <v>12000</v>
      </c>
      <c r="G47" s="86"/>
      <c r="H47" s="88"/>
      <c r="I47" s="20"/>
      <c r="J47" s="79"/>
    </row>
    <row r="48" spans="1:10" ht="25.5" x14ac:dyDescent="0.25">
      <c r="A48" s="84"/>
      <c r="B48" s="10" t="s">
        <v>28</v>
      </c>
      <c r="C48" s="12" t="s">
        <v>29</v>
      </c>
      <c r="D48" s="7">
        <v>3</v>
      </c>
      <c r="E48" s="12">
        <v>16000</v>
      </c>
      <c r="F48" s="12">
        <f>E48*D48</f>
        <v>48000</v>
      </c>
      <c r="G48" s="86"/>
      <c r="H48" s="88"/>
      <c r="I48" s="11"/>
      <c r="J48" s="79"/>
    </row>
    <row r="49" spans="1:10" x14ac:dyDescent="0.25">
      <c r="A49" s="84"/>
      <c r="B49" s="6" t="s">
        <v>34</v>
      </c>
      <c r="C49" s="12" t="s">
        <v>18</v>
      </c>
      <c r="D49" s="7">
        <v>0.3</v>
      </c>
      <c r="E49" s="12">
        <v>70000</v>
      </c>
      <c r="F49" s="12">
        <f>E49*D49</f>
        <v>21000</v>
      </c>
      <c r="G49" s="86"/>
      <c r="H49" s="88"/>
      <c r="I49" s="8"/>
      <c r="J49" s="79"/>
    </row>
    <row r="50" spans="1:10" x14ac:dyDescent="0.25">
      <c r="A50" s="101"/>
      <c r="B50" s="12" t="s">
        <v>37</v>
      </c>
      <c r="C50" s="12" t="s">
        <v>18</v>
      </c>
      <c r="D50" s="21">
        <v>56.5</v>
      </c>
      <c r="E50" s="12"/>
      <c r="F50" s="12"/>
      <c r="G50" s="86"/>
      <c r="H50" s="88"/>
      <c r="I50" s="8"/>
      <c r="J50" s="80"/>
    </row>
    <row r="51" spans="1:10" ht="25.5" x14ac:dyDescent="0.25">
      <c r="A51" s="84" t="s">
        <v>58</v>
      </c>
      <c r="B51" s="23" t="s">
        <v>20</v>
      </c>
      <c r="C51" s="3" t="s">
        <v>18</v>
      </c>
      <c r="D51" s="4">
        <v>23</v>
      </c>
      <c r="E51" s="3">
        <v>140000</v>
      </c>
      <c r="F51" s="3">
        <f t="shared" ref="F51:F53" si="3">E51*D51</f>
        <v>3220000</v>
      </c>
      <c r="G51" s="85">
        <f>SUM(F51:F60)</f>
        <v>3850000</v>
      </c>
      <c r="H51" s="87" t="s">
        <v>59</v>
      </c>
      <c r="I51" s="5" t="s">
        <v>60</v>
      </c>
      <c r="J51" s="79" t="s">
        <v>51</v>
      </c>
    </row>
    <row r="52" spans="1:10" x14ac:dyDescent="0.25">
      <c r="A52" s="84"/>
      <c r="B52" s="17" t="s">
        <v>32</v>
      </c>
      <c r="C52" s="24" t="s">
        <v>18</v>
      </c>
      <c r="D52" s="19">
        <v>1</v>
      </c>
      <c r="E52" s="18">
        <v>60000</v>
      </c>
      <c r="F52" s="18">
        <v>60000</v>
      </c>
      <c r="G52" s="86"/>
      <c r="H52" s="88"/>
      <c r="I52" s="8"/>
      <c r="J52" s="79"/>
    </row>
    <row r="53" spans="1:10" x14ac:dyDescent="0.25">
      <c r="A53" s="84"/>
      <c r="B53" s="6" t="s">
        <v>23</v>
      </c>
      <c r="C53" s="12" t="s">
        <v>18</v>
      </c>
      <c r="D53" s="7">
        <v>13</v>
      </c>
      <c r="E53" s="6">
        <v>20000</v>
      </c>
      <c r="F53" s="6">
        <f t="shared" si="3"/>
        <v>260000</v>
      </c>
      <c r="G53" s="86"/>
      <c r="H53" s="88"/>
      <c r="I53" s="20" t="s">
        <v>61</v>
      </c>
      <c r="J53" s="79"/>
    </row>
    <row r="54" spans="1:10" x14ac:dyDescent="0.25">
      <c r="A54" s="84"/>
      <c r="B54" s="6" t="s">
        <v>35</v>
      </c>
      <c r="C54" s="12" t="s">
        <v>36</v>
      </c>
      <c r="D54" s="7">
        <v>1</v>
      </c>
      <c r="E54" s="12">
        <v>12000</v>
      </c>
      <c r="F54" s="6">
        <f>D54*E54</f>
        <v>12000</v>
      </c>
      <c r="G54" s="86"/>
      <c r="H54" s="88"/>
      <c r="I54" s="20" t="s">
        <v>27</v>
      </c>
      <c r="J54" s="79"/>
    </row>
    <row r="55" spans="1:10" ht="25.5" x14ac:dyDescent="0.25">
      <c r="A55" s="84"/>
      <c r="B55" s="10" t="s">
        <v>28</v>
      </c>
      <c r="C55" s="12" t="s">
        <v>29</v>
      </c>
      <c r="D55" s="7">
        <v>3</v>
      </c>
      <c r="E55" s="12">
        <v>16000</v>
      </c>
      <c r="F55" s="12">
        <f>E55*D55</f>
        <v>48000</v>
      </c>
      <c r="G55" s="86"/>
      <c r="H55" s="88"/>
      <c r="I55" s="11"/>
      <c r="J55" s="79"/>
    </row>
    <row r="56" spans="1:10" x14ac:dyDescent="0.25">
      <c r="A56" s="84"/>
      <c r="B56" s="6" t="s">
        <v>34</v>
      </c>
      <c r="C56" s="12" t="s">
        <v>18</v>
      </c>
      <c r="D56" s="7">
        <v>0.3</v>
      </c>
      <c r="E56" s="12">
        <v>70000</v>
      </c>
      <c r="F56" s="12">
        <v>30000</v>
      </c>
      <c r="G56" s="86"/>
      <c r="H56" s="88"/>
      <c r="I56" s="8"/>
      <c r="J56" s="79"/>
    </row>
    <row r="57" spans="1:10" x14ac:dyDescent="0.25">
      <c r="A57" s="84"/>
      <c r="B57" s="12" t="s">
        <v>62</v>
      </c>
      <c r="C57" s="12" t="s">
        <v>14</v>
      </c>
      <c r="D57" s="7">
        <v>1</v>
      </c>
      <c r="E57" s="12">
        <v>25000</v>
      </c>
      <c r="F57" s="12">
        <v>25000</v>
      </c>
      <c r="G57" s="86"/>
      <c r="H57" s="88"/>
      <c r="I57" s="8"/>
      <c r="J57" s="79"/>
    </row>
    <row r="58" spans="1:10" x14ac:dyDescent="0.25">
      <c r="A58" s="84"/>
      <c r="B58" s="12" t="s">
        <v>63</v>
      </c>
      <c r="C58" s="12" t="s">
        <v>64</v>
      </c>
      <c r="D58" s="7">
        <v>5</v>
      </c>
      <c r="E58" s="12">
        <v>3000</v>
      </c>
      <c r="F58" s="12">
        <v>15000</v>
      </c>
      <c r="G58" s="86"/>
      <c r="H58" s="88"/>
      <c r="I58" s="8"/>
      <c r="J58" s="79"/>
    </row>
    <row r="59" spans="1:10" x14ac:dyDescent="0.25">
      <c r="A59" s="84"/>
      <c r="B59" s="10" t="s">
        <v>65</v>
      </c>
      <c r="C59" s="12" t="s">
        <v>64</v>
      </c>
      <c r="D59" s="7">
        <v>4</v>
      </c>
      <c r="E59" s="12">
        <v>5000</v>
      </c>
      <c r="F59" s="12">
        <v>20000</v>
      </c>
      <c r="G59" s="86"/>
      <c r="H59" s="88"/>
      <c r="I59" s="8"/>
      <c r="J59" s="79"/>
    </row>
    <row r="60" spans="1:10" x14ac:dyDescent="0.25">
      <c r="A60" s="84"/>
      <c r="B60" s="12" t="s">
        <v>66</v>
      </c>
      <c r="C60" s="12" t="s">
        <v>64</v>
      </c>
      <c r="D60" s="7">
        <v>8</v>
      </c>
      <c r="E60" s="12">
        <v>20000</v>
      </c>
      <c r="F60" s="12">
        <f>E60*D60</f>
        <v>160000</v>
      </c>
      <c r="G60" s="86"/>
      <c r="H60" s="88"/>
      <c r="I60" s="8"/>
      <c r="J60" s="79"/>
    </row>
    <row r="61" spans="1:10" x14ac:dyDescent="0.25">
      <c r="A61" s="84"/>
      <c r="B61" s="12" t="s">
        <v>37</v>
      </c>
      <c r="C61" s="12" t="s">
        <v>18</v>
      </c>
      <c r="D61" s="21">
        <v>56.5</v>
      </c>
      <c r="E61" s="12"/>
      <c r="F61" s="12"/>
      <c r="G61" s="86"/>
      <c r="H61" s="88"/>
      <c r="I61" s="8"/>
      <c r="J61" s="79"/>
    </row>
    <row r="62" spans="1:10" x14ac:dyDescent="0.25">
      <c r="A62" s="89" t="s">
        <v>92</v>
      </c>
      <c r="B62" s="90"/>
      <c r="C62" s="93">
        <f>SUM(G6+G18*2+G30+G41+G51)</f>
        <v>40331500</v>
      </c>
      <c r="D62" s="94"/>
      <c r="E62" s="94"/>
      <c r="F62" s="94"/>
      <c r="G62" s="94"/>
      <c r="H62" s="94"/>
      <c r="I62" s="94"/>
      <c r="J62" s="95"/>
    </row>
    <row r="63" spans="1:10" x14ac:dyDescent="0.25">
      <c r="A63" s="91"/>
      <c r="B63" s="92"/>
      <c r="C63" s="96"/>
      <c r="D63" s="97"/>
      <c r="E63" s="97"/>
      <c r="F63" s="97"/>
      <c r="G63" s="97"/>
      <c r="H63" s="97"/>
      <c r="I63" s="97"/>
      <c r="J63" s="98"/>
    </row>
    <row r="64" spans="1:10" ht="18.75" x14ac:dyDescent="0.3">
      <c r="A64" s="81" t="s">
        <v>67</v>
      </c>
      <c r="B64" s="81"/>
      <c r="C64" s="25"/>
      <c r="D64" s="81"/>
      <c r="E64" s="81"/>
      <c r="F64" s="82" t="s">
        <v>68</v>
      </c>
      <c r="G64" s="82"/>
      <c r="H64" s="82"/>
      <c r="I64" s="82"/>
      <c r="J64" s="82"/>
    </row>
    <row r="71" spans="1:10" x14ac:dyDescent="0.25">
      <c r="A71" s="83" t="s">
        <v>69</v>
      </c>
      <c r="B71" s="83"/>
      <c r="C71" s="83"/>
      <c r="F71" s="83" t="s">
        <v>70</v>
      </c>
      <c r="G71" s="83"/>
      <c r="H71" s="83"/>
      <c r="I71" s="83"/>
      <c r="J71" s="83"/>
    </row>
  </sheetData>
  <mergeCells count="33">
    <mergeCell ref="A1:E1"/>
    <mergeCell ref="A2:E2"/>
    <mergeCell ref="A3:J3"/>
    <mergeCell ref="A4:J4"/>
    <mergeCell ref="A6:A17"/>
    <mergeCell ref="G6:G17"/>
    <mergeCell ref="H6:H17"/>
    <mergeCell ref="J6:J17"/>
    <mergeCell ref="H41:H50"/>
    <mergeCell ref="J41:J50"/>
    <mergeCell ref="I44:I45"/>
    <mergeCell ref="A18:A29"/>
    <mergeCell ref="G18:G29"/>
    <mergeCell ref="H18:H29"/>
    <mergeCell ref="A30:A40"/>
    <mergeCell ref="G30:G40"/>
    <mergeCell ref="H30:H40"/>
    <mergeCell ref="J18:J29"/>
    <mergeCell ref="A64:B64"/>
    <mergeCell ref="D64:E64"/>
    <mergeCell ref="F64:J64"/>
    <mergeCell ref="A71:C71"/>
    <mergeCell ref="F71:J71"/>
    <mergeCell ref="A51:A61"/>
    <mergeCell ref="G51:G61"/>
    <mergeCell ref="H51:H61"/>
    <mergeCell ref="J51:J61"/>
    <mergeCell ref="A62:B63"/>
    <mergeCell ref="C62:J63"/>
    <mergeCell ref="J30:J40"/>
    <mergeCell ref="I37:I38"/>
    <mergeCell ref="A41:A50"/>
    <mergeCell ref="G41:G50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478E-3094-452B-9129-2EB43757F7C7}">
  <sheetPr>
    <pageSetUpPr fitToPage="1"/>
  </sheetPr>
  <dimension ref="A1:I25"/>
  <sheetViews>
    <sheetView topLeftCell="A10" workbookViewId="0">
      <selection activeCell="D21" sqref="D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6"/>
      <c r="H1" s="26"/>
      <c r="I1" s="27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6"/>
      <c r="H2" s="26"/>
      <c r="I2" s="27"/>
    </row>
    <row r="3" spans="1:9" ht="18.75" x14ac:dyDescent="0.25">
      <c r="A3" s="123" t="s">
        <v>73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93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74</v>
      </c>
      <c r="B5" s="110" t="s">
        <v>3</v>
      </c>
      <c r="C5" s="110" t="s">
        <v>75</v>
      </c>
      <c r="D5" s="110" t="s">
        <v>5</v>
      </c>
      <c r="E5" s="108" t="s">
        <v>6</v>
      </c>
      <c r="F5" s="108" t="s">
        <v>7</v>
      </c>
      <c r="G5" s="108" t="s">
        <v>76</v>
      </c>
      <c r="H5" s="108" t="s">
        <v>77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11"/>
    </row>
    <row r="7" spans="1:9" ht="18.75" x14ac:dyDescent="0.25">
      <c r="A7" s="28" t="s">
        <v>78</v>
      </c>
      <c r="B7" s="29" t="s">
        <v>88</v>
      </c>
      <c r="C7" s="30" t="s">
        <v>36</v>
      </c>
      <c r="D7" s="30">
        <v>219</v>
      </c>
      <c r="E7" s="31">
        <v>5500</v>
      </c>
      <c r="F7" s="31">
        <f>D7*E7</f>
        <v>1204500</v>
      </c>
      <c r="G7" s="112">
        <f>SUM(F7:F23)</f>
        <v>7487500</v>
      </c>
      <c r="H7" s="112">
        <f>G7/D7</f>
        <v>34189.497716894977</v>
      </c>
      <c r="I7" s="114" t="s">
        <v>51</v>
      </c>
    </row>
    <row r="8" spans="1:9" ht="15.75" x14ac:dyDescent="0.25">
      <c r="A8" s="117" t="s">
        <v>79</v>
      </c>
      <c r="B8" s="33" t="s">
        <v>80</v>
      </c>
      <c r="C8" s="34" t="s">
        <v>18</v>
      </c>
      <c r="D8" s="34">
        <f>[1]Sheet1!D7</f>
        <v>26</v>
      </c>
      <c r="E8" s="35">
        <v>110000</v>
      </c>
      <c r="F8" s="35">
        <f>D8*E8</f>
        <v>2860000</v>
      </c>
      <c r="G8" s="113"/>
      <c r="H8" s="113"/>
      <c r="I8" s="115"/>
    </row>
    <row r="9" spans="1:9" ht="15.75" x14ac:dyDescent="0.25">
      <c r="A9" s="118"/>
      <c r="B9" s="37" t="s">
        <v>23</v>
      </c>
      <c r="C9" s="38" t="s">
        <v>18</v>
      </c>
      <c r="D9" s="38">
        <f>Sheet1!D10/2</f>
        <v>12.05</v>
      </c>
      <c r="E9" s="39">
        <v>20000</v>
      </c>
      <c r="F9" s="39">
        <f t="shared" ref="F9:F15" si="0">D9*E9</f>
        <v>241000</v>
      </c>
      <c r="G9" s="113"/>
      <c r="H9" s="113"/>
      <c r="I9" s="115"/>
    </row>
    <row r="10" spans="1:9" ht="15.75" x14ac:dyDescent="0.25">
      <c r="A10" s="118"/>
      <c r="B10" s="37" t="s">
        <v>25</v>
      </c>
      <c r="C10" s="40" t="s">
        <v>26</v>
      </c>
      <c r="D10" s="38">
        <v>2</v>
      </c>
      <c r="E10" s="39">
        <v>60000</v>
      </c>
      <c r="F10" s="39">
        <f t="shared" si="0"/>
        <v>120000</v>
      </c>
      <c r="G10" s="113"/>
      <c r="H10" s="113"/>
      <c r="I10" s="115"/>
    </row>
    <row r="11" spans="1:9" ht="31.5" x14ac:dyDescent="0.25">
      <c r="A11" s="118"/>
      <c r="B11" s="41" t="str">
        <f>'[2]Công khai ăn BT Thứ 3+5'!B15</f>
        <v>Nước rửa bát Sunlight 400g</v>
      </c>
      <c r="C11" s="40" t="s">
        <v>29</v>
      </c>
      <c r="D11" s="38">
        <v>3</v>
      </c>
      <c r="E11" s="39">
        <v>16000</v>
      </c>
      <c r="F11" s="39">
        <f t="shared" si="0"/>
        <v>48000</v>
      </c>
      <c r="G11" s="113"/>
      <c r="H11" s="113"/>
      <c r="I11" s="115"/>
    </row>
    <row r="12" spans="1:9" ht="15.75" x14ac:dyDescent="0.25">
      <c r="A12" s="118"/>
      <c r="B12" s="37" t="s">
        <v>30</v>
      </c>
      <c r="C12" s="40" t="s">
        <v>18</v>
      </c>
      <c r="D12" s="38">
        <v>0.5</v>
      </c>
      <c r="E12" s="39">
        <v>50000</v>
      </c>
      <c r="F12" s="39">
        <f t="shared" si="0"/>
        <v>25000</v>
      </c>
      <c r="G12" s="113"/>
      <c r="H12" s="113"/>
      <c r="I12" s="115"/>
    </row>
    <row r="13" spans="1:9" ht="15.75" x14ac:dyDescent="0.25">
      <c r="A13" s="118"/>
      <c r="B13" s="37" t="s">
        <v>81</v>
      </c>
      <c r="C13" s="40" t="s">
        <v>18</v>
      </c>
      <c r="D13" s="38">
        <f>0.3</f>
        <v>0.3</v>
      </c>
      <c r="E13" s="39">
        <v>70000</v>
      </c>
      <c r="F13" s="39">
        <f t="shared" si="0"/>
        <v>21000</v>
      </c>
      <c r="G13" s="113"/>
      <c r="H13" s="113"/>
      <c r="I13" s="115"/>
    </row>
    <row r="14" spans="1:9" ht="15.75" x14ac:dyDescent="0.25">
      <c r="A14" s="118"/>
      <c r="B14" s="37" t="s">
        <v>82</v>
      </c>
      <c r="C14" s="40" t="s">
        <v>36</v>
      </c>
      <c r="D14" s="38">
        <v>1</v>
      </c>
      <c r="E14" s="39">
        <v>12000</v>
      </c>
      <c r="F14" s="39">
        <f t="shared" si="0"/>
        <v>12000</v>
      </c>
      <c r="G14" s="113"/>
      <c r="H14" s="113"/>
      <c r="I14" s="115"/>
    </row>
    <row r="15" spans="1:9" ht="15.75" x14ac:dyDescent="0.25">
      <c r="A15" s="119"/>
      <c r="B15" s="42" t="s">
        <v>37</v>
      </c>
      <c r="C15" s="43" t="s">
        <v>18</v>
      </c>
      <c r="D15" s="44">
        <v>56.5</v>
      </c>
      <c r="E15" s="45"/>
      <c r="F15" s="45">
        <f t="shared" si="0"/>
        <v>0</v>
      </c>
      <c r="G15" s="113"/>
      <c r="H15" s="113"/>
      <c r="I15" s="116"/>
    </row>
    <row r="16" spans="1:9" ht="15.75" x14ac:dyDescent="0.25">
      <c r="A16" s="117" t="s">
        <v>83</v>
      </c>
      <c r="B16" s="33" t="s">
        <v>84</v>
      </c>
      <c r="C16" s="46" t="s">
        <v>18</v>
      </c>
      <c r="D16" s="34">
        <f>[1]Sheet1!D8</f>
        <v>15</v>
      </c>
      <c r="E16" s="35">
        <v>140000</v>
      </c>
      <c r="F16" s="35">
        <f>D16*E16</f>
        <v>2100000</v>
      </c>
      <c r="G16" s="113"/>
      <c r="H16" s="113"/>
      <c r="I16" s="114" t="s">
        <v>51</v>
      </c>
    </row>
    <row r="17" spans="1:9" ht="15.75" x14ac:dyDescent="0.25">
      <c r="A17" s="118"/>
      <c r="B17" s="47" t="s">
        <v>85</v>
      </c>
      <c r="C17" s="48" t="s">
        <v>18</v>
      </c>
      <c r="D17" s="49">
        <f>[1]Sheet1!D9</f>
        <v>23</v>
      </c>
      <c r="E17" s="50">
        <v>23000</v>
      </c>
      <c r="F17" s="39">
        <f t="shared" ref="F17:F23" si="1">E17*D17</f>
        <v>529000</v>
      </c>
      <c r="G17" s="113"/>
      <c r="H17" s="113"/>
      <c r="I17" s="115"/>
    </row>
    <row r="18" spans="1:9" ht="15.75" x14ac:dyDescent="0.25">
      <c r="A18" s="118"/>
      <c r="B18" s="51" t="str">
        <f>B9</f>
        <v>Bí đỏ</v>
      </c>
      <c r="C18" s="52" t="s">
        <v>18</v>
      </c>
      <c r="D18" s="38">
        <f>D9</f>
        <v>12.05</v>
      </c>
      <c r="E18" s="39">
        <v>20000</v>
      </c>
      <c r="F18" s="39">
        <f t="shared" si="1"/>
        <v>241000</v>
      </c>
      <c r="G18" s="113"/>
      <c r="H18" s="113"/>
      <c r="I18" s="115"/>
    </row>
    <row r="19" spans="1:9" ht="31.5" x14ac:dyDescent="0.25">
      <c r="A19" s="118"/>
      <c r="B19" s="41" t="str">
        <f>B11</f>
        <v>Nước rửa bát Sunlight 400g</v>
      </c>
      <c r="C19" s="40" t="s">
        <v>29</v>
      </c>
      <c r="D19" s="38">
        <v>2</v>
      </c>
      <c r="E19" s="39">
        <f>E11</f>
        <v>16000</v>
      </c>
      <c r="F19" s="39">
        <f t="shared" si="1"/>
        <v>32000</v>
      </c>
      <c r="G19" s="113"/>
      <c r="H19" s="113"/>
      <c r="I19" s="115"/>
    </row>
    <row r="20" spans="1:9" ht="15.75" x14ac:dyDescent="0.25">
      <c r="A20" s="118"/>
      <c r="B20" s="37" t="s">
        <v>32</v>
      </c>
      <c r="C20" s="40" t="s">
        <v>18</v>
      </c>
      <c r="D20" s="53">
        <v>0.4</v>
      </c>
      <c r="E20" s="39">
        <v>70000</v>
      </c>
      <c r="F20" s="39">
        <f t="shared" si="1"/>
        <v>28000</v>
      </c>
      <c r="G20" s="113"/>
      <c r="H20" s="113"/>
      <c r="I20" s="115"/>
    </row>
    <row r="21" spans="1:9" ht="15.75" x14ac:dyDescent="0.25">
      <c r="A21" s="118"/>
      <c r="B21" s="37" t="s">
        <v>81</v>
      </c>
      <c r="C21" s="40" t="s">
        <v>18</v>
      </c>
      <c r="D21" s="38">
        <v>0.2</v>
      </c>
      <c r="E21" s="39">
        <v>70000</v>
      </c>
      <c r="F21" s="39">
        <f t="shared" si="1"/>
        <v>14000</v>
      </c>
      <c r="G21" s="113"/>
      <c r="H21" s="113"/>
      <c r="I21" s="115"/>
    </row>
    <row r="22" spans="1:9" ht="15.75" x14ac:dyDescent="0.25">
      <c r="A22" s="118"/>
      <c r="B22" s="37" t="s">
        <v>82</v>
      </c>
      <c r="C22" s="40" t="s">
        <v>36</v>
      </c>
      <c r="D22" s="38">
        <v>1</v>
      </c>
      <c r="E22" s="39">
        <f>E14</f>
        <v>12000</v>
      </c>
      <c r="F22" s="39">
        <f t="shared" si="1"/>
        <v>12000</v>
      </c>
      <c r="G22" s="113"/>
      <c r="H22" s="113"/>
      <c r="I22" s="115"/>
    </row>
    <row r="23" spans="1:9" ht="15.75" x14ac:dyDescent="0.25">
      <c r="A23" s="118"/>
      <c r="B23" s="42" t="s">
        <v>37</v>
      </c>
      <c r="C23" s="43" t="s">
        <v>18</v>
      </c>
      <c r="D23" s="44">
        <f>D15</f>
        <v>56.5</v>
      </c>
      <c r="E23" s="45"/>
      <c r="F23" s="45">
        <f t="shared" si="1"/>
        <v>0</v>
      </c>
      <c r="G23" s="113"/>
      <c r="H23" s="113"/>
      <c r="I23" s="116"/>
    </row>
    <row r="24" spans="1:9" ht="18.75" x14ac:dyDescent="0.25">
      <c r="A24" s="120" t="s">
        <v>86</v>
      </c>
      <c r="B24" s="120"/>
      <c r="C24" s="120"/>
      <c r="D24" s="120"/>
      <c r="E24" s="120"/>
      <c r="F24" s="54"/>
      <c r="G24" s="54"/>
      <c r="H24" s="121" t="s">
        <v>87</v>
      </c>
      <c r="I24" s="121"/>
    </row>
    <row r="25" spans="1:9" ht="18.75" x14ac:dyDescent="0.25">
      <c r="A25" s="107" t="s">
        <v>90</v>
      </c>
      <c r="B25" s="107"/>
      <c r="C25" s="107"/>
      <c r="D25" s="107"/>
      <c r="E25" s="107"/>
      <c r="F25" s="107"/>
      <c r="G25" s="107"/>
      <c r="H25" s="107"/>
      <c r="I25" s="26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8D17-3C0E-4B27-9C96-2D6577F6A86A}">
  <sheetPr>
    <pageSetUpPr fitToPage="1"/>
  </sheetPr>
  <dimension ref="A1:I25"/>
  <sheetViews>
    <sheetView workbookViewId="0">
      <selection activeCell="O13" sqref="O13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6"/>
      <c r="H1" s="26"/>
      <c r="I1" s="27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6"/>
      <c r="H2" s="26"/>
      <c r="I2" s="27"/>
    </row>
    <row r="3" spans="1:9" ht="18.75" x14ac:dyDescent="0.25">
      <c r="A3" s="123" t="s">
        <v>73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107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74</v>
      </c>
      <c r="B5" s="110" t="s">
        <v>3</v>
      </c>
      <c r="C5" s="110" t="s">
        <v>75</v>
      </c>
      <c r="D5" s="110" t="s">
        <v>5</v>
      </c>
      <c r="E5" s="108" t="s">
        <v>6</v>
      </c>
      <c r="F5" s="108" t="s">
        <v>7</v>
      </c>
      <c r="G5" s="108" t="s">
        <v>76</v>
      </c>
      <c r="H5" s="108" t="s">
        <v>77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11"/>
    </row>
    <row r="7" spans="1:9" ht="18.75" x14ac:dyDescent="0.25">
      <c r="A7" s="28" t="s">
        <v>78</v>
      </c>
      <c r="B7" s="29" t="s">
        <v>13</v>
      </c>
      <c r="C7" s="30" t="s">
        <v>14</v>
      </c>
      <c r="D7" s="30">
        <v>219</v>
      </c>
      <c r="E7" s="31">
        <v>8000</v>
      </c>
      <c r="F7" s="31">
        <f>D7*E7</f>
        <v>1752000</v>
      </c>
      <c r="G7" s="112">
        <f>SUM(F7:F23)</f>
        <v>8040000</v>
      </c>
      <c r="H7" s="112">
        <f>G7/D7</f>
        <v>36712.32876712329</v>
      </c>
      <c r="I7" s="114" t="s">
        <v>51</v>
      </c>
    </row>
    <row r="8" spans="1:9" ht="15.75" x14ac:dyDescent="0.25">
      <c r="A8" s="117" t="s">
        <v>79</v>
      </c>
      <c r="B8" s="33" t="s">
        <v>80</v>
      </c>
      <c r="C8" s="34" t="s">
        <v>18</v>
      </c>
      <c r="D8" s="34">
        <f>[1]Sheet1!D7</f>
        <v>26</v>
      </c>
      <c r="E8" s="35">
        <v>110000</v>
      </c>
      <c r="F8" s="35">
        <f>D8*E8</f>
        <v>2860000</v>
      </c>
      <c r="G8" s="113"/>
      <c r="H8" s="113"/>
      <c r="I8" s="115"/>
    </row>
    <row r="9" spans="1:9" ht="15.75" x14ac:dyDescent="0.25">
      <c r="A9" s="118"/>
      <c r="B9" s="37" t="s">
        <v>23</v>
      </c>
      <c r="C9" s="38" t="s">
        <v>18</v>
      </c>
      <c r="D9" s="38">
        <v>12</v>
      </c>
      <c r="E9" s="39">
        <v>20000</v>
      </c>
      <c r="F9" s="39">
        <f t="shared" ref="F9:F15" si="0">D9*E9</f>
        <v>240000</v>
      </c>
      <c r="G9" s="113"/>
      <c r="H9" s="113"/>
      <c r="I9" s="115"/>
    </row>
    <row r="10" spans="1:9" ht="15.75" x14ac:dyDescent="0.25">
      <c r="A10" s="118"/>
      <c r="B10" s="37" t="s">
        <v>25</v>
      </c>
      <c r="C10" s="40" t="s">
        <v>26</v>
      </c>
      <c r="D10" s="38">
        <v>2</v>
      </c>
      <c r="E10" s="39">
        <v>60000</v>
      </c>
      <c r="F10" s="39">
        <f t="shared" si="0"/>
        <v>120000</v>
      </c>
      <c r="G10" s="113"/>
      <c r="H10" s="113"/>
      <c r="I10" s="115"/>
    </row>
    <row r="11" spans="1:9" ht="31.5" x14ac:dyDescent="0.25">
      <c r="A11" s="118"/>
      <c r="B11" s="41" t="str">
        <f>'[2]Công khai ăn BT Thứ 3+5'!B15</f>
        <v>Nước rửa bát Sunlight 400g</v>
      </c>
      <c r="C11" s="40" t="s">
        <v>29</v>
      </c>
      <c r="D11" s="38">
        <v>3</v>
      </c>
      <c r="E11" s="39">
        <v>16000</v>
      </c>
      <c r="F11" s="39">
        <f t="shared" si="0"/>
        <v>48000</v>
      </c>
      <c r="G11" s="113"/>
      <c r="H11" s="113"/>
      <c r="I11" s="115"/>
    </row>
    <row r="12" spans="1:9" ht="15.75" x14ac:dyDescent="0.25">
      <c r="A12" s="118"/>
      <c r="B12" s="37" t="s">
        <v>30</v>
      </c>
      <c r="C12" s="40" t="s">
        <v>18</v>
      </c>
      <c r="D12" s="38">
        <v>0.5</v>
      </c>
      <c r="E12" s="39">
        <v>50000</v>
      </c>
      <c r="F12" s="39">
        <f t="shared" si="0"/>
        <v>25000</v>
      </c>
      <c r="G12" s="113"/>
      <c r="H12" s="113"/>
      <c r="I12" s="115"/>
    </row>
    <row r="13" spans="1:9" ht="15.75" x14ac:dyDescent="0.25">
      <c r="A13" s="118"/>
      <c r="B13" s="37" t="s">
        <v>81</v>
      </c>
      <c r="C13" s="40" t="s">
        <v>18</v>
      </c>
      <c r="D13" s="38">
        <f>0.3</f>
        <v>0.3</v>
      </c>
      <c r="E13" s="39">
        <v>70000</v>
      </c>
      <c r="F13" s="39">
        <f t="shared" si="0"/>
        <v>21000</v>
      </c>
      <c r="G13" s="113"/>
      <c r="H13" s="113"/>
      <c r="I13" s="115"/>
    </row>
    <row r="14" spans="1:9" ht="15.75" x14ac:dyDescent="0.25">
      <c r="A14" s="118"/>
      <c r="B14" s="37" t="s">
        <v>82</v>
      </c>
      <c r="C14" s="40" t="s">
        <v>36</v>
      </c>
      <c r="D14" s="38">
        <v>1</v>
      </c>
      <c r="E14" s="39">
        <v>12000</v>
      </c>
      <c r="F14" s="39">
        <f t="shared" si="0"/>
        <v>12000</v>
      </c>
      <c r="G14" s="113"/>
      <c r="H14" s="113"/>
      <c r="I14" s="115"/>
    </row>
    <row r="15" spans="1:9" ht="15.75" x14ac:dyDescent="0.25">
      <c r="A15" s="119"/>
      <c r="B15" s="42" t="s">
        <v>37</v>
      </c>
      <c r="C15" s="43" t="s">
        <v>18</v>
      </c>
      <c r="D15" s="44">
        <v>56.5</v>
      </c>
      <c r="E15" s="45"/>
      <c r="F15" s="45">
        <f t="shared" si="0"/>
        <v>0</v>
      </c>
      <c r="G15" s="113"/>
      <c r="H15" s="113"/>
      <c r="I15" s="116"/>
    </row>
    <row r="16" spans="1:9" ht="15.75" x14ac:dyDescent="0.25">
      <c r="A16" s="117" t="s">
        <v>83</v>
      </c>
      <c r="B16" s="33" t="s">
        <v>84</v>
      </c>
      <c r="C16" s="46" t="s">
        <v>18</v>
      </c>
      <c r="D16" s="34">
        <f>[1]Sheet1!D8</f>
        <v>15</v>
      </c>
      <c r="E16" s="35">
        <v>140000</v>
      </c>
      <c r="F16" s="35">
        <f>D16*E16</f>
        <v>2100000</v>
      </c>
      <c r="G16" s="113"/>
      <c r="H16" s="113"/>
      <c r="I16" s="114" t="s">
        <v>51</v>
      </c>
    </row>
    <row r="17" spans="1:9" ht="15.75" x14ac:dyDescent="0.25">
      <c r="A17" s="118"/>
      <c r="B17" s="47" t="s">
        <v>85</v>
      </c>
      <c r="C17" s="48" t="s">
        <v>18</v>
      </c>
      <c r="D17" s="49">
        <f>[1]Sheet1!D9</f>
        <v>23</v>
      </c>
      <c r="E17" s="50">
        <v>23000</v>
      </c>
      <c r="F17" s="39">
        <f t="shared" ref="F17:F23" si="1">E17*D17</f>
        <v>529000</v>
      </c>
      <c r="G17" s="113"/>
      <c r="H17" s="113"/>
      <c r="I17" s="115"/>
    </row>
    <row r="18" spans="1:9" ht="15.75" x14ac:dyDescent="0.25">
      <c r="A18" s="118"/>
      <c r="B18" s="51" t="str">
        <f>B9</f>
        <v>Bí đỏ</v>
      </c>
      <c r="C18" s="52" t="s">
        <v>18</v>
      </c>
      <c r="D18" s="38">
        <f>D9</f>
        <v>12</v>
      </c>
      <c r="E18" s="39">
        <v>20000</v>
      </c>
      <c r="F18" s="39">
        <f t="shared" si="1"/>
        <v>240000</v>
      </c>
      <c r="G18" s="113"/>
      <c r="H18" s="113"/>
      <c r="I18" s="115"/>
    </row>
    <row r="19" spans="1:9" ht="31.5" x14ac:dyDescent="0.25">
      <c r="A19" s="118"/>
      <c r="B19" s="41" t="str">
        <f>B11</f>
        <v>Nước rửa bát Sunlight 400g</v>
      </c>
      <c r="C19" s="40" t="s">
        <v>29</v>
      </c>
      <c r="D19" s="38">
        <v>2</v>
      </c>
      <c r="E19" s="39">
        <f>E11</f>
        <v>16000</v>
      </c>
      <c r="F19" s="39">
        <f t="shared" si="1"/>
        <v>32000</v>
      </c>
      <c r="G19" s="113"/>
      <c r="H19" s="113"/>
      <c r="I19" s="115"/>
    </row>
    <row r="20" spans="1:9" ht="15.75" x14ac:dyDescent="0.25">
      <c r="A20" s="118"/>
      <c r="B20" s="37" t="s">
        <v>32</v>
      </c>
      <c r="C20" s="40" t="s">
        <v>18</v>
      </c>
      <c r="D20" s="53">
        <v>0.5</v>
      </c>
      <c r="E20" s="39">
        <v>70000</v>
      </c>
      <c r="F20" s="39">
        <f t="shared" si="1"/>
        <v>35000</v>
      </c>
      <c r="G20" s="113"/>
      <c r="H20" s="113"/>
      <c r="I20" s="115"/>
    </row>
    <row r="21" spans="1:9" ht="15.75" x14ac:dyDescent="0.25">
      <c r="A21" s="118"/>
      <c r="B21" s="37" t="s">
        <v>81</v>
      </c>
      <c r="C21" s="40" t="s">
        <v>18</v>
      </c>
      <c r="D21" s="38">
        <v>0.2</v>
      </c>
      <c r="E21" s="39">
        <v>70000</v>
      </c>
      <c r="F21" s="39">
        <f t="shared" si="1"/>
        <v>14000</v>
      </c>
      <c r="G21" s="113"/>
      <c r="H21" s="113"/>
      <c r="I21" s="115"/>
    </row>
    <row r="22" spans="1:9" ht="15.75" x14ac:dyDescent="0.25">
      <c r="A22" s="118"/>
      <c r="B22" s="37" t="s">
        <v>82</v>
      </c>
      <c r="C22" s="40" t="s">
        <v>36</v>
      </c>
      <c r="D22" s="38">
        <v>1</v>
      </c>
      <c r="E22" s="39">
        <f>E14</f>
        <v>12000</v>
      </c>
      <c r="F22" s="39">
        <f t="shared" si="1"/>
        <v>12000</v>
      </c>
      <c r="G22" s="113"/>
      <c r="H22" s="113"/>
      <c r="I22" s="115"/>
    </row>
    <row r="23" spans="1:9" ht="15.75" x14ac:dyDescent="0.25">
      <c r="A23" s="118"/>
      <c r="B23" s="42" t="s">
        <v>37</v>
      </c>
      <c r="C23" s="43" t="s">
        <v>18</v>
      </c>
      <c r="D23" s="44">
        <f>D15</f>
        <v>56.5</v>
      </c>
      <c r="E23" s="45"/>
      <c r="F23" s="45">
        <f t="shared" si="1"/>
        <v>0</v>
      </c>
      <c r="G23" s="113"/>
      <c r="H23" s="113"/>
      <c r="I23" s="116"/>
    </row>
    <row r="24" spans="1:9" ht="18.75" x14ac:dyDescent="0.25">
      <c r="A24" s="120" t="s">
        <v>86</v>
      </c>
      <c r="B24" s="120"/>
      <c r="C24" s="120"/>
      <c r="D24" s="120"/>
      <c r="E24" s="120"/>
      <c r="F24" s="54"/>
      <c r="G24" s="54"/>
      <c r="H24" s="121" t="s">
        <v>87</v>
      </c>
      <c r="I24" s="121"/>
    </row>
    <row r="25" spans="1:9" ht="18.75" x14ac:dyDescent="0.25">
      <c r="A25" s="107" t="s">
        <v>94</v>
      </c>
      <c r="B25" s="107"/>
      <c r="C25" s="107"/>
      <c r="D25" s="107"/>
      <c r="E25" s="107"/>
      <c r="F25" s="107"/>
      <c r="G25" s="107"/>
      <c r="H25" s="107"/>
      <c r="I25" s="26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5:H25"/>
    <mergeCell ref="G5:G6"/>
    <mergeCell ref="H5:H6"/>
    <mergeCell ref="I5:I6"/>
    <mergeCell ref="G7:G23"/>
    <mergeCell ref="H7:H23"/>
    <mergeCell ref="I7:I15"/>
    <mergeCell ref="A8:A15"/>
    <mergeCell ref="A16:A23"/>
    <mergeCell ref="I16:I23"/>
    <mergeCell ref="A24:E24"/>
    <mergeCell ref="H24:I24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9A42-EF09-4A3B-8FDE-EA63568976B5}">
  <sheetPr>
    <pageSetUpPr fitToPage="1"/>
  </sheetPr>
  <dimension ref="A1:I25"/>
  <sheetViews>
    <sheetView workbookViewId="0">
      <selection activeCell="A25" sqref="A25:H25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6"/>
      <c r="H1" s="26"/>
      <c r="I1" s="27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6"/>
      <c r="H2" s="26"/>
      <c r="I2" s="27"/>
    </row>
    <row r="3" spans="1:9" ht="18.75" x14ac:dyDescent="0.25">
      <c r="A3" s="123" t="s">
        <v>73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95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74</v>
      </c>
      <c r="B5" s="110" t="s">
        <v>3</v>
      </c>
      <c r="C5" s="110" t="s">
        <v>75</v>
      </c>
      <c r="D5" s="110" t="s">
        <v>96</v>
      </c>
      <c r="E5" s="108" t="s">
        <v>6</v>
      </c>
      <c r="F5" s="108" t="s">
        <v>7</v>
      </c>
      <c r="G5" s="108" t="s">
        <v>76</v>
      </c>
      <c r="H5" s="108" t="s">
        <v>77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11"/>
    </row>
    <row r="7" spans="1:9" ht="18.75" x14ac:dyDescent="0.25">
      <c r="A7" s="36" t="s">
        <v>78</v>
      </c>
      <c r="B7" s="57" t="s">
        <v>13</v>
      </c>
      <c r="C7" s="58" t="s">
        <v>14</v>
      </c>
      <c r="D7" s="58">
        <v>219</v>
      </c>
      <c r="E7" s="59">
        <v>8000</v>
      </c>
      <c r="F7" s="59">
        <f>E7*D7</f>
        <v>1752000</v>
      </c>
      <c r="G7" s="112">
        <f>SUM(F7:F22)</f>
        <v>8721000</v>
      </c>
      <c r="H7" s="112">
        <f>G7/D7</f>
        <v>39821.917808219179</v>
      </c>
      <c r="I7" s="114" t="s">
        <v>51</v>
      </c>
    </row>
    <row r="8" spans="1:9" ht="31.5" x14ac:dyDescent="0.25">
      <c r="A8" s="117" t="s">
        <v>79</v>
      </c>
      <c r="B8" s="33" t="str">
        <f>[3]TĐ!B19</f>
        <v>Thịt lợn (Mông, vai, ba chỉ)</v>
      </c>
      <c r="C8" s="46" t="str">
        <f>[3]TĐ!C19</f>
        <v>Kg</v>
      </c>
      <c r="D8" s="34">
        <f>[4]Sheet1!D31/2</f>
        <v>18.850000000000001</v>
      </c>
      <c r="E8" s="35">
        <v>140000</v>
      </c>
      <c r="F8" s="35">
        <f>D8*E8</f>
        <v>2639000</v>
      </c>
      <c r="G8" s="113"/>
      <c r="H8" s="113"/>
      <c r="I8" s="115"/>
    </row>
    <row r="9" spans="1:9" ht="15.75" x14ac:dyDescent="0.25">
      <c r="A9" s="118"/>
      <c r="B9" s="60" t="str">
        <f>[3]TĐ!B21</f>
        <v>Đậu Phụ</v>
      </c>
      <c r="C9" s="61" t="str">
        <f>[3]TĐ!C21</f>
        <v>Kg</v>
      </c>
      <c r="D9" s="62">
        <v>23</v>
      </c>
      <c r="E9" s="39">
        <v>25000</v>
      </c>
      <c r="F9" s="39">
        <f t="shared" ref="F9:F15" si="0">D9*E9</f>
        <v>575000</v>
      </c>
      <c r="G9" s="113"/>
      <c r="H9" s="113"/>
      <c r="I9" s="115"/>
    </row>
    <row r="10" spans="1:9" ht="15.75" x14ac:dyDescent="0.25">
      <c r="A10" s="118"/>
      <c r="B10" s="41" t="str">
        <f>[3]TĐ!B22</f>
        <v>Rau bắp cải</v>
      </c>
      <c r="C10" s="61" t="s">
        <v>18</v>
      </c>
      <c r="D10" s="63">
        <v>12</v>
      </c>
      <c r="E10" s="64">
        <v>20000</v>
      </c>
      <c r="F10" s="39">
        <f t="shared" si="0"/>
        <v>240000</v>
      </c>
      <c r="G10" s="113"/>
      <c r="H10" s="113"/>
      <c r="I10" s="115"/>
    </row>
    <row r="11" spans="1:9" ht="15.75" x14ac:dyDescent="0.25">
      <c r="A11" s="118"/>
      <c r="B11" s="41" t="s">
        <v>47</v>
      </c>
      <c r="C11" s="61" t="s">
        <v>18</v>
      </c>
      <c r="D11" s="65">
        <v>2.4</v>
      </c>
      <c r="E11" s="64">
        <v>35000</v>
      </c>
      <c r="F11" s="39">
        <f t="shared" si="0"/>
        <v>84000</v>
      </c>
      <c r="G11" s="113"/>
      <c r="H11" s="113"/>
      <c r="I11" s="115"/>
    </row>
    <row r="12" spans="1:9" ht="15.75" x14ac:dyDescent="0.25">
      <c r="A12" s="118"/>
      <c r="B12" s="66" t="s">
        <v>32</v>
      </c>
      <c r="C12" s="61" t="s">
        <v>18</v>
      </c>
      <c r="D12" s="62">
        <f>[3]TĐ!D25</f>
        <v>0.5</v>
      </c>
      <c r="E12" s="64">
        <v>70000</v>
      </c>
      <c r="F12" s="39">
        <f t="shared" si="0"/>
        <v>35000</v>
      </c>
      <c r="G12" s="113"/>
      <c r="H12" s="113"/>
      <c r="I12" s="115"/>
    </row>
    <row r="13" spans="1:9" ht="15.75" x14ac:dyDescent="0.25">
      <c r="A13" s="118"/>
      <c r="B13" s="66" t="s">
        <v>97</v>
      </c>
      <c r="C13" s="61" t="s">
        <v>18</v>
      </c>
      <c r="D13" s="62">
        <v>0.3</v>
      </c>
      <c r="E13" s="64">
        <v>70000</v>
      </c>
      <c r="F13" s="39">
        <f t="shared" si="0"/>
        <v>21000</v>
      </c>
      <c r="G13" s="113"/>
      <c r="H13" s="113"/>
      <c r="I13" s="115"/>
    </row>
    <row r="14" spans="1:9" ht="15.75" x14ac:dyDescent="0.25">
      <c r="A14" s="118"/>
      <c r="B14" s="66" t="s">
        <v>82</v>
      </c>
      <c r="C14" s="61" t="s">
        <v>18</v>
      </c>
      <c r="D14" s="53">
        <v>1</v>
      </c>
      <c r="E14" s="64">
        <v>12000</v>
      </c>
      <c r="F14" s="39">
        <f t="shared" si="0"/>
        <v>12000</v>
      </c>
      <c r="G14" s="113"/>
      <c r="H14" s="113"/>
      <c r="I14" s="115"/>
    </row>
    <row r="15" spans="1:9" ht="31.5" x14ac:dyDescent="0.25">
      <c r="A15" s="118"/>
      <c r="B15" s="41" t="str">
        <f>[3]TĐ!B24</f>
        <v>Nước rửa bát Sunlight 400g</v>
      </c>
      <c r="C15" s="61" t="s">
        <v>29</v>
      </c>
      <c r="D15" s="53">
        <v>3</v>
      </c>
      <c r="E15" s="64">
        <v>16000</v>
      </c>
      <c r="F15" s="64">
        <f t="shared" si="0"/>
        <v>48000</v>
      </c>
      <c r="G15" s="113"/>
      <c r="H15" s="113"/>
      <c r="I15" s="115"/>
    </row>
    <row r="16" spans="1:9" ht="15.75" x14ac:dyDescent="0.25">
      <c r="A16" s="119"/>
      <c r="B16" s="67" t="s">
        <v>37</v>
      </c>
      <c r="C16" s="44" t="s">
        <v>18</v>
      </c>
      <c r="D16" s="44">
        <v>50</v>
      </c>
      <c r="E16" s="45"/>
      <c r="F16" s="45"/>
      <c r="G16" s="113"/>
      <c r="H16" s="113"/>
      <c r="I16" s="115"/>
    </row>
    <row r="17" spans="1:9" ht="15.75" x14ac:dyDescent="0.25">
      <c r="A17" s="118" t="s">
        <v>83</v>
      </c>
      <c r="B17" s="47" t="s">
        <v>84</v>
      </c>
      <c r="C17" s="49" t="s">
        <v>18</v>
      </c>
      <c r="D17" s="49">
        <f>D8</f>
        <v>18.850000000000001</v>
      </c>
      <c r="E17" s="50">
        <f>E8</f>
        <v>140000</v>
      </c>
      <c r="F17" s="50">
        <f t="shared" ref="F17:F22" si="1">D17*E17</f>
        <v>2639000</v>
      </c>
      <c r="G17" s="113"/>
      <c r="H17" s="113"/>
      <c r="I17" s="115"/>
    </row>
    <row r="18" spans="1:9" ht="15.75" x14ac:dyDescent="0.25">
      <c r="A18" s="118"/>
      <c r="B18" s="51" t="s">
        <v>42</v>
      </c>
      <c r="C18" s="52" t="str">
        <f>C9</f>
        <v>Kg</v>
      </c>
      <c r="D18" s="68">
        <v>14</v>
      </c>
      <c r="E18" s="39">
        <f>[3]TĐ!E20</f>
        <v>27000</v>
      </c>
      <c r="F18" s="39">
        <f t="shared" si="1"/>
        <v>378000</v>
      </c>
      <c r="G18" s="113"/>
      <c r="H18" s="113"/>
      <c r="I18" s="115"/>
    </row>
    <row r="19" spans="1:9" ht="15.75" x14ac:dyDescent="0.25">
      <c r="A19" s="118"/>
      <c r="B19" s="41" t="str">
        <f>B10</f>
        <v>Rau bắp cải</v>
      </c>
      <c r="C19" s="61" t="s">
        <v>18</v>
      </c>
      <c r="D19" s="63">
        <f>D10</f>
        <v>12</v>
      </c>
      <c r="E19" s="64">
        <f>E10</f>
        <v>20000</v>
      </c>
      <c r="F19" s="64">
        <f t="shared" si="1"/>
        <v>240000</v>
      </c>
      <c r="G19" s="113"/>
      <c r="H19" s="113"/>
      <c r="I19" s="115"/>
    </row>
    <row r="20" spans="1:9" ht="15.75" x14ac:dyDescent="0.25">
      <c r="A20" s="118"/>
      <c r="B20" s="66" t="str">
        <f>B13</f>
        <v>Mì chính Vedan</v>
      </c>
      <c r="C20" s="61" t="s">
        <v>18</v>
      </c>
      <c r="D20" s="62">
        <v>0.2</v>
      </c>
      <c r="E20" s="64">
        <f>E13</f>
        <v>70000</v>
      </c>
      <c r="F20" s="64">
        <f t="shared" si="1"/>
        <v>14000</v>
      </c>
      <c r="G20" s="113"/>
      <c r="H20" s="113"/>
      <c r="I20" s="115"/>
    </row>
    <row r="21" spans="1:9" ht="15.75" x14ac:dyDescent="0.25">
      <c r="A21" s="118"/>
      <c r="B21" s="66" t="str">
        <f>B14</f>
        <v>Muối I ốt</v>
      </c>
      <c r="C21" s="61" t="str">
        <f>C14</f>
        <v>Kg</v>
      </c>
      <c r="D21" s="53">
        <v>1</v>
      </c>
      <c r="E21" s="64">
        <v>12000</v>
      </c>
      <c r="F21" s="64">
        <f t="shared" si="1"/>
        <v>12000</v>
      </c>
      <c r="G21" s="113"/>
      <c r="H21" s="113"/>
      <c r="I21" s="115"/>
    </row>
    <row r="22" spans="1:9" ht="31.5" x14ac:dyDescent="0.25">
      <c r="A22" s="118"/>
      <c r="B22" s="41" t="s">
        <v>28</v>
      </c>
      <c r="C22" s="61" t="s">
        <v>29</v>
      </c>
      <c r="D22" s="53">
        <v>2</v>
      </c>
      <c r="E22" s="64">
        <v>16000</v>
      </c>
      <c r="F22" s="64">
        <f t="shared" si="1"/>
        <v>32000</v>
      </c>
      <c r="G22" s="113"/>
      <c r="H22" s="113"/>
      <c r="I22" s="115"/>
    </row>
    <row r="23" spans="1:9" ht="15.75" x14ac:dyDescent="0.25">
      <c r="A23" s="118"/>
      <c r="B23" s="66" t="s">
        <v>37</v>
      </c>
      <c r="C23" s="44" t="s">
        <v>18</v>
      </c>
      <c r="D23" s="44">
        <f>D16</f>
        <v>50</v>
      </c>
      <c r="E23" s="45"/>
      <c r="F23" s="45"/>
      <c r="G23" s="125"/>
      <c r="H23" s="125"/>
      <c r="I23" s="116"/>
    </row>
    <row r="24" spans="1:9" ht="18.75" x14ac:dyDescent="0.25">
      <c r="A24" s="120" t="s">
        <v>86</v>
      </c>
      <c r="B24" s="120"/>
      <c r="C24" s="120"/>
      <c r="D24" s="120"/>
      <c r="E24" s="120"/>
      <c r="F24" s="54"/>
      <c r="G24" s="54"/>
      <c r="H24" s="121" t="s">
        <v>87</v>
      </c>
      <c r="I24" s="121"/>
    </row>
    <row r="25" spans="1:9" ht="18.75" x14ac:dyDescent="0.25">
      <c r="A25" s="107" t="s">
        <v>98</v>
      </c>
      <c r="B25" s="107"/>
      <c r="C25" s="107"/>
      <c r="D25" s="107"/>
      <c r="E25" s="107"/>
      <c r="F25" s="107"/>
      <c r="G25" s="107"/>
      <c r="H25" s="107"/>
      <c r="I25" s="26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4:E24"/>
    <mergeCell ref="H24:I24"/>
    <mergeCell ref="A25:H25"/>
    <mergeCell ref="G7:G23"/>
    <mergeCell ref="H7:H23"/>
    <mergeCell ref="I7:I23"/>
    <mergeCell ref="A8:A16"/>
    <mergeCell ref="A17:A23"/>
  </mergeCells>
  <pageMargins left="0.7" right="0.7" top="0.75" bottom="0.75" header="0.3" footer="0.3"/>
  <pageSetup scale="9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D03B-8336-4B02-8792-708F7BD73260}">
  <sheetPr>
    <pageSetUpPr fitToPage="1"/>
  </sheetPr>
  <dimension ref="A1:I18"/>
  <sheetViews>
    <sheetView workbookViewId="0">
      <selection sqref="A1:I1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6"/>
      <c r="H1" s="26"/>
      <c r="I1" s="27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6"/>
      <c r="H2" s="26"/>
      <c r="I2" s="27"/>
    </row>
    <row r="3" spans="1:9" ht="18.75" x14ac:dyDescent="0.25">
      <c r="A3" s="123" t="s">
        <v>73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100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74</v>
      </c>
      <c r="B5" s="110" t="s">
        <v>3</v>
      </c>
      <c r="C5" s="110" t="s">
        <v>75</v>
      </c>
      <c r="D5" s="110" t="s">
        <v>5</v>
      </c>
      <c r="E5" s="108" t="s">
        <v>6</v>
      </c>
      <c r="F5" s="108" t="s">
        <v>7</v>
      </c>
      <c r="G5" s="108" t="s">
        <v>76</v>
      </c>
      <c r="H5" s="108" t="s">
        <v>77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31"/>
    </row>
    <row r="7" spans="1:9" ht="18.75" x14ac:dyDescent="0.25">
      <c r="A7" s="28" t="s">
        <v>78</v>
      </c>
      <c r="B7" s="69" t="s">
        <v>13</v>
      </c>
      <c r="C7" s="32" t="s">
        <v>36</v>
      </c>
      <c r="D7" s="70">
        <v>219</v>
      </c>
      <c r="E7" s="71">
        <v>8000</v>
      </c>
      <c r="F7" s="71">
        <f>D7*E7</f>
        <v>1752000</v>
      </c>
      <c r="G7" s="112">
        <f>SUM(F7:F16)</f>
        <v>4193000</v>
      </c>
      <c r="H7" s="134">
        <f>G7/D7</f>
        <v>19146.118721461185</v>
      </c>
      <c r="I7" s="114" t="s">
        <v>51</v>
      </c>
    </row>
    <row r="8" spans="1:9" ht="31.5" x14ac:dyDescent="0.25">
      <c r="A8" s="126" t="s">
        <v>79</v>
      </c>
      <c r="B8" s="29" t="s">
        <v>20</v>
      </c>
      <c r="C8" s="72" t="s">
        <v>18</v>
      </c>
      <c r="D8" s="73">
        <f>[1]Sheet1!D30</f>
        <v>11.5</v>
      </c>
      <c r="E8" s="31">
        <v>140000</v>
      </c>
      <c r="F8" s="31">
        <f>E8*D8</f>
        <v>1610000</v>
      </c>
      <c r="G8" s="132"/>
      <c r="H8" s="135"/>
      <c r="I8" s="115"/>
    </row>
    <row r="9" spans="1:9" ht="15.75" x14ac:dyDescent="0.25">
      <c r="A9" s="127"/>
      <c r="B9" s="74" t="s">
        <v>101</v>
      </c>
      <c r="C9" s="72" t="s">
        <v>54</v>
      </c>
      <c r="D9" s="73">
        <v>90</v>
      </c>
      <c r="E9" s="31">
        <v>4000</v>
      </c>
      <c r="F9" s="31">
        <f t="shared" ref="F9:F15" si="0">E9*D9</f>
        <v>360000</v>
      </c>
      <c r="G9" s="132"/>
      <c r="H9" s="135"/>
      <c r="I9" s="115"/>
    </row>
    <row r="10" spans="1:9" ht="15.75" x14ac:dyDescent="0.25">
      <c r="A10" s="127"/>
      <c r="B10" s="74" t="s">
        <v>23</v>
      </c>
      <c r="C10" s="75" t="s">
        <v>18</v>
      </c>
      <c r="D10" s="73">
        <v>12</v>
      </c>
      <c r="E10" s="31">
        <v>20000</v>
      </c>
      <c r="F10" s="31">
        <f t="shared" si="0"/>
        <v>240000</v>
      </c>
      <c r="G10" s="132"/>
      <c r="H10" s="135"/>
      <c r="I10" s="115"/>
    </row>
    <row r="11" spans="1:9" ht="15.75" x14ac:dyDescent="0.25">
      <c r="A11" s="127"/>
      <c r="B11" s="74" t="s">
        <v>56</v>
      </c>
      <c r="C11" s="75" t="s">
        <v>36</v>
      </c>
      <c r="D11" s="73">
        <f>[1]Sheet1!D33</f>
        <v>12</v>
      </c>
      <c r="E11" s="31">
        <v>10000</v>
      </c>
      <c r="F11" s="31">
        <f t="shared" si="0"/>
        <v>120000</v>
      </c>
      <c r="G11" s="132"/>
      <c r="H11" s="135"/>
      <c r="I11" s="115"/>
    </row>
    <row r="12" spans="1:9" ht="15.75" x14ac:dyDescent="0.25">
      <c r="A12" s="127"/>
      <c r="B12" s="74" t="s">
        <v>57</v>
      </c>
      <c r="C12" s="75" t="s">
        <v>18</v>
      </c>
      <c r="D12" s="73">
        <f>[1]Sheet1!D34</f>
        <v>1</v>
      </c>
      <c r="E12" s="31">
        <v>30000</v>
      </c>
      <c r="F12" s="31">
        <f t="shared" si="0"/>
        <v>30000</v>
      </c>
      <c r="G12" s="132"/>
      <c r="H12" s="135"/>
      <c r="I12" s="115"/>
    </row>
    <row r="13" spans="1:9" ht="15.75" x14ac:dyDescent="0.25">
      <c r="A13" s="127"/>
      <c r="B13" s="74" t="s">
        <v>35</v>
      </c>
      <c r="C13" s="75" t="s">
        <v>18</v>
      </c>
      <c r="D13" s="73">
        <f>[1]Sheet1!D35</f>
        <v>1</v>
      </c>
      <c r="E13" s="31">
        <v>12000</v>
      </c>
      <c r="F13" s="31">
        <f t="shared" si="0"/>
        <v>12000</v>
      </c>
      <c r="G13" s="132"/>
      <c r="H13" s="135"/>
      <c r="I13" s="115"/>
    </row>
    <row r="14" spans="1:9" ht="31.5" x14ac:dyDescent="0.25">
      <c r="A14" s="127"/>
      <c r="B14" s="29" t="s">
        <v>28</v>
      </c>
      <c r="C14" s="75" t="s">
        <v>29</v>
      </c>
      <c r="D14" s="73">
        <f>[1]Sheet1!D36</f>
        <v>3</v>
      </c>
      <c r="E14" s="31">
        <v>16000</v>
      </c>
      <c r="F14" s="31">
        <f t="shared" si="0"/>
        <v>48000</v>
      </c>
      <c r="G14" s="132"/>
      <c r="H14" s="135"/>
      <c r="I14" s="115"/>
    </row>
    <row r="15" spans="1:9" ht="15.75" x14ac:dyDescent="0.25">
      <c r="A15" s="127"/>
      <c r="B15" s="74" t="s">
        <v>34</v>
      </c>
      <c r="C15" s="75" t="s">
        <v>18</v>
      </c>
      <c r="D15" s="73">
        <f>[1]Sheet1!D37</f>
        <v>0.3</v>
      </c>
      <c r="E15" s="31">
        <v>70000</v>
      </c>
      <c r="F15" s="31">
        <f t="shared" si="0"/>
        <v>21000</v>
      </c>
      <c r="G15" s="132"/>
      <c r="H15" s="135"/>
      <c r="I15" s="115"/>
    </row>
    <row r="16" spans="1:9" ht="15.75" x14ac:dyDescent="0.25">
      <c r="A16" s="128"/>
      <c r="B16" s="74" t="s">
        <v>37</v>
      </c>
      <c r="C16" s="75" t="s">
        <v>18</v>
      </c>
      <c r="D16" s="76">
        <v>56.5</v>
      </c>
      <c r="E16" s="31"/>
      <c r="F16" s="31"/>
      <c r="G16" s="133"/>
      <c r="H16" s="136"/>
      <c r="I16" s="116"/>
    </row>
    <row r="17" spans="1:9" ht="18.75" x14ac:dyDescent="0.25">
      <c r="A17" s="129" t="s">
        <v>86</v>
      </c>
      <c r="B17" s="129"/>
      <c r="C17" s="129"/>
      <c r="D17" s="129"/>
      <c r="E17" s="129"/>
      <c r="F17" s="55"/>
      <c r="G17" s="55"/>
      <c r="H17" s="130" t="s">
        <v>87</v>
      </c>
      <c r="I17" s="130"/>
    </row>
    <row r="18" spans="1:9" ht="18.75" x14ac:dyDescent="0.25">
      <c r="A18" s="107" t="s">
        <v>102</v>
      </c>
      <c r="B18" s="107"/>
      <c r="C18" s="107"/>
      <c r="D18" s="107"/>
      <c r="E18" s="107"/>
      <c r="F18" s="107"/>
      <c r="G18" s="107"/>
      <c r="H18" s="107"/>
      <c r="I18" s="26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8:A16"/>
    <mergeCell ref="A17:E17"/>
    <mergeCell ref="H17:I17"/>
    <mergeCell ref="A18:H18"/>
    <mergeCell ref="G5:G6"/>
    <mergeCell ref="H5:H6"/>
    <mergeCell ref="I5:I6"/>
    <mergeCell ref="G7:G16"/>
    <mergeCell ref="H7:H16"/>
    <mergeCell ref="I7:I16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DA46-4354-4567-ABD2-B3FDCFE44991}">
  <sheetPr>
    <pageSetUpPr fitToPage="1"/>
  </sheetPr>
  <dimension ref="A1:I19"/>
  <sheetViews>
    <sheetView workbookViewId="0">
      <selection activeCell="L16" sqref="L16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2" t="s">
        <v>0</v>
      </c>
      <c r="B1" s="122"/>
      <c r="C1" s="122"/>
      <c r="D1" s="122"/>
      <c r="E1" s="122"/>
      <c r="F1" s="122"/>
      <c r="G1" s="26"/>
      <c r="H1" s="26"/>
      <c r="I1" s="27"/>
    </row>
    <row r="2" spans="1:9" ht="18.75" x14ac:dyDescent="0.25">
      <c r="A2" s="122" t="s">
        <v>1</v>
      </c>
      <c r="B2" s="122"/>
      <c r="C2" s="122"/>
      <c r="D2" s="122"/>
      <c r="E2" s="122"/>
      <c r="F2" s="122"/>
      <c r="G2" s="26"/>
      <c r="H2" s="26"/>
      <c r="I2" s="27"/>
    </row>
    <row r="3" spans="1:9" ht="18.75" x14ac:dyDescent="0.25">
      <c r="A3" s="123" t="s">
        <v>73</v>
      </c>
      <c r="B3" s="123"/>
      <c r="C3" s="123"/>
      <c r="D3" s="123"/>
      <c r="E3" s="123"/>
      <c r="F3" s="123"/>
      <c r="G3" s="123"/>
      <c r="H3" s="123"/>
      <c r="I3" s="123"/>
    </row>
    <row r="4" spans="1:9" ht="18.75" x14ac:dyDescent="0.25">
      <c r="A4" s="124" t="s">
        <v>103</v>
      </c>
      <c r="B4" s="124"/>
      <c r="C4" s="124"/>
      <c r="D4" s="124"/>
      <c r="E4" s="124"/>
      <c r="F4" s="124"/>
      <c r="G4" s="124"/>
      <c r="H4" s="124"/>
      <c r="I4" s="124"/>
    </row>
    <row r="5" spans="1:9" x14ac:dyDescent="0.25">
      <c r="A5" s="110" t="s">
        <v>74</v>
      </c>
      <c r="B5" s="110" t="s">
        <v>3</v>
      </c>
      <c r="C5" s="110" t="s">
        <v>75</v>
      </c>
      <c r="D5" s="110" t="s">
        <v>5</v>
      </c>
      <c r="E5" s="108" t="s">
        <v>6</v>
      </c>
      <c r="F5" s="108" t="s">
        <v>7</v>
      </c>
      <c r="G5" s="108" t="s">
        <v>76</v>
      </c>
      <c r="H5" s="108" t="s">
        <v>77</v>
      </c>
      <c r="I5" s="110" t="s">
        <v>11</v>
      </c>
    </row>
    <row r="6" spans="1:9" x14ac:dyDescent="0.25">
      <c r="A6" s="111"/>
      <c r="B6" s="111"/>
      <c r="C6" s="111"/>
      <c r="D6" s="111"/>
      <c r="E6" s="109"/>
      <c r="F6" s="109"/>
      <c r="G6" s="109"/>
      <c r="H6" s="109"/>
      <c r="I6" s="131"/>
    </row>
    <row r="7" spans="1:9" ht="31.5" x14ac:dyDescent="0.25">
      <c r="A7" s="126" t="s">
        <v>31</v>
      </c>
      <c r="B7" s="29" t="s">
        <v>20</v>
      </c>
      <c r="C7" s="72" t="s">
        <v>18</v>
      </c>
      <c r="D7" s="73">
        <v>23</v>
      </c>
      <c r="E7" s="31">
        <v>140000</v>
      </c>
      <c r="F7" s="31">
        <f>E7*D7</f>
        <v>3220000</v>
      </c>
      <c r="G7" s="132">
        <f>SUM(F7:F16)</f>
        <v>3850000</v>
      </c>
      <c r="H7" s="135">
        <f>G7/219</f>
        <v>17579.908675799088</v>
      </c>
      <c r="I7" s="115" t="s">
        <v>51</v>
      </c>
    </row>
    <row r="8" spans="1:9" ht="15.75" x14ac:dyDescent="0.25">
      <c r="A8" s="127"/>
      <c r="B8" s="29" t="s">
        <v>32</v>
      </c>
      <c r="C8" s="72" t="s">
        <v>18</v>
      </c>
      <c r="D8" s="32">
        <v>1</v>
      </c>
      <c r="E8" s="31">
        <v>70000</v>
      </c>
      <c r="F8" s="31">
        <v>60000</v>
      </c>
      <c r="G8" s="132"/>
      <c r="H8" s="135"/>
      <c r="I8" s="115"/>
    </row>
    <row r="9" spans="1:9" ht="15.75" x14ac:dyDescent="0.25">
      <c r="A9" s="127"/>
      <c r="B9" s="74" t="s">
        <v>23</v>
      </c>
      <c r="C9" s="75" t="s">
        <v>18</v>
      </c>
      <c r="D9" s="73">
        <v>13</v>
      </c>
      <c r="E9" s="31">
        <v>20000</v>
      </c>
      <c r="F9" s="31">
        <f t="shared" ref="F9:F11" si="0">E9*D9</f>
        <v>260000</v>
      </c>
      <c r="G9" s="132"/>
      <c r="H9" s="135"/>
      <c r="I9" s="115"/>
    </row>
    <row r="10" spans="1:9" ht="15.75" x14ac:dyDescent="0.25">
      <c r="A10" s="127"/>
      <c r="B10" s="74" t="s">
        <v>35</v>
      </c>
      <c r="C10" s="75" t="s">
        <v>18</v>
      </c>
      <c r="D10" s="73">
        <f>[1]Sheet1!D35</f>
        <v>1</v>
      </c>
      <c r="E10" s="31">
        <v>12000</v>
      </c>
      <c r="F10" s="31">
        <f t="shared" si="0"/>
        <v>12000</v>
      </c>
      <c r="G10" s="132"/>
      <c r="H10" s="135"/>
      <c r="I10" s="115"/>
    </row>
    <row r="11" spans="1:9" ht="31.5" x14ac:dyDescent="0.25">
      <c r="A11" s="127"/>
      <c r="B11" s="29" t="s">
        <v>28</v>
      </c>
      <c r="C11" s="75" t="s">
        <v>29</v>
      </c>
      <c r="D11" s="73">
        <f>[1]Sheet1!D36</f>
        <v>3</v>
      </c>
      <c r="E11" s="31">
        <v>16000</v>
      </c>
      <c r="F11" s="31">
        <f t="shared" si="0"/>
        <v>48000</v>
      </c>
      <c r="G11" s="132"/>
      <c r="H11" s="135"/>
      <c r="I11" s="115"/>
    </row>
    <row r="12" spans="1:9" ht="15.75" x14ac:dyDescent="0.25">
      <c r="A12" s="127"/>
      <c r="B12" s="29" t="s">
        <v>104</v>
      </c>
      <c r="C12" s="75" t="s">
        <v>14</v>
      </c>
      <c r="D12" s="32">
        <v>1</v>
      </c>
      <c r="E12" s="31">
        <v>25000</v>
      </c>
      <c r="F12" s="31">
        <f>E12*D12</f>
        <v>25000</v>
      </c>
      <c r="G12" s="132"/>
      <c r="H12" s="135"/>
      <c r="I12" s="115"/>
    </row>
    <row r="13" spans="1:9" ht="15.75" x14ac:dyDescent="0.25">
      <c r="A13" s="127"/>
      <c r="B13" s="29" t="s">
        <v>105</v>
      </c>
      <c r="C13" s="75" t="s">
        <v>64</v>
      </c>
      <c r="D13" s="32">
        <v>5</v>
      </c>
      <c r="E13" s="31">
        <v>3000</v>
      </c>
      <c r="F13" s="31">
        <f>E13*D13</f>
        <v>15000</v>
      </c>
      <c r="G13" s="132"/>
      <c r="H13" s="135"/>
      <c r="I13" s="115"/>
    </row>
    <row r="14" spans="1:9" ht="15.75" x14ac:dyDescent="0.25">
      <c r="A14" s="127"/>
      <c r="B14" s="29" t="s">
        <v>65</v>
      </c>
      <c r="C14" s="75" t="s">
        <v>64</v>
      </c>
      <c r="D14" s="32">
        <v>4</v>
      </c>
      <c r="E14" s="31">
        <v>5000</v>
      </c>
      <c r="F14" s="31">
        <f t="shared" ref="F14:F15" si="1">E14*D14</f>
        <v>20000</v>
      </c>
      <c r="G14" s="132"/>
      <c r="H14" s="135"/>
      <c r="I14" s="115"/>
    </row>
    <row r="15" spans="1:9" ht="15.75" x14ac:dyDescent="0.25">
      <c r="A15" s="127"/>
      <c r="B15" s="29" t="s">
        <v>66</v>
      </c>
      <c r="C15" s="75" t="s">
        <v>64</v>
      </c>
      <c r="D15" s="32">
        <v>8</v>
      </c>
      <c r="E15" s="31">
        <v>20000</v>
      </c>
      <c r="F15" s="31">
        <f t="shared" si="1"/>
        <v>160000</v>
      </c>
      <c r="G15" s="132"/>
      <c r="H15" s="135"/>
      <c r="I15" s="115"/>
    </row>
    <row r="16" spans="1:9" ht="15.75" x14ac:dyDescent="0.25">
      <c r="A16" s="127"/>
      <c r="B16" s="74" t="s">
        <v>34</v>
      </c>
      <c r="C16" s="75" t="s">
        <v>18</v>
      </c>
      <c r="D16" s="73">
        <f>[1]Sheet1!D37</f>
        <v>0.3</v>
      </c>
      <c r="E16" s="31">
        <v>70000</v>
      </c>
      <c r="F16" s="31">
        <v>30000</v>
      </c>
      <c r="G16" s="132"/>
      <c r="H16" s="135"/>
      <c r="I16" s="115"/>
    </row>
    <row r="17" spans="1:9" ht="15.75" x14ac:dyDescent="0.25">
      <c r="A17" s="128"/>
      <c r="B17" s="74" t="s">
        <v>37</v>
      </c>
      <c r="C17" s="75" t="s">
        <v>18</v>
      </c>
      <c r="D17" s="76">
        <v>56.5</v>
      </c>
      <c r="E17" s="31"/>
      <c r="F17" s="31"/>
      <c r="G17" s="133"/>
      <c r="H17" s="136"/>
      <c r="I17" s="116"/>
    </row>
    <row r="18" spans="1:9" ht="18.75" x14ac:dyDescent="0.25">
      <c r="A18" s="129" t="s">
        <v>86</v>
      </c>
      <c r="B18" s="129"/>
      <c r="C18" s="129"/>
      <c r="D18" s="129"/>
      <c r="E18" s="129"/>
      <c r="F18" s="55"/>
      <c r="G18" s="55"/>
      <c r="H18" s="130" t="s">
        <v>87</v>
      </c>
      <c r="I18" s="130"/>
    </row>
    <row r="19" spans="1:9" ht="18.75" x14ac:dyDescent="0.25">
      <c r="A19" s="107" t="s">
        <v>106</v>
      </c>
      <c r="B19" s="107"/>
      <c r="C19" s="107"/>
      <c r="D19" s="107"/>
      <c r="E19" s="107"/>
      <c r="F19" s="107"/>
      <c r="G19" s="107"/>
      <c r="H19" s="107"/>
      <c r="I19" s="26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18:E18"/>
    <mergeCell ref="H18:I18"/>
    <mergeCell ref="A19:H19"/>
    <mergeCell ref="G5:G6"/>
    <mergeCell ref="H5:H6"/>
    <mergeCell ref="I5:I6"/>
    <mergeCell ref="A7:A17"/>
    <mergeCell ref="G7:G17"/>
    <mergeCell ref="H7:H17"/>
    <mergeCell ref="I7:I17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4E4-F183-4184-A0E2-0AA9F17388EB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T3,5</vt:lpstr>
      <vt:lpstr>T4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2025-11-26T09:26:32Z</cp:lastPrinted>
  <dcterms:created xsi:type="dcterms:W3CDTF">2015-06-05T18:17:20Z</dcterms:created>
  <dcterms:modified xsi:type="dcterms:W3CDTF">2025-11-26T09:28:34Z</dcterms:modified>
</cp:coreProperties>
</file>